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1840" windowHeight="13740" activeTab="1"/>
  </bookViews>
  <sheets>
    <sheet name="П 2" sheetId="2" r:id="rId1"/>
    <sheet name="П 3" sheetId="3" r:id="rId2"/>
    <sheet name="П 4" sheetId="4" r:id="rId3"/>
    <sheet name="П 5" sheetId="6" r:id="rId4"/>
  </sheets>
  <definedNames>
    <definedName name="_xlnm._FilterDatabase" localSheetId="1" hidden="1">'П 3'!$D$1:$D$279</definedName>
    <definedName name="СПИРИНА">'П 3'!$C$8:$D$8</definedName>
  </definedNames>
  <calcPr calcId="125725"/>
</workbook>
</file>

<file path=xl/calcChain.xml><?xml version="1.0" encoding="utf-8"?>
<calcChain xmlns="http://schemas.openxmlformats.org/spreadsheetml/2006/main">
  <c r="G434" i="3"/>
  <c r="D582"/>
  <c r="D581"/>
  <c r="D580"/>
  <c r="D579"/>
  <c r="D578"/>
  <c r="D577"/>
  <c r="D576"/>
  <c r="D575"/>
  <c r="D574"/>
  <c r="D573"/>
  <c r="D572"/>
  <c r="D571"/>
  <c r="D570"/>
  <c r="D569"/>
  <c r="D568"/>
  <c r="D567"/>
  <c r="D566"/>
  <c r="D565"/>
  <c r="D564"/>
  <c r="D563"/>
  <c r="D562"/>
  <c r="D561"/>
  <c r="D560"/>
  <c r="D559"/>
  <c r="D558"/>
  <c r="D557"/>
  <c r="D556"/>
  <c r="D555"/>
  <c r="D554"/>
  <c r="D553"/>
  <c r="D552"/>
  <c r="D551"/>
  <c r="D550"/>
  <c r="D549"/>
  <c r="D548"/>
  <c r="D547"/>
  <c r="D546"/>
  <c r="D545"/>
  <c r="D544"/>
  <c r="D543"/>
  <c r="D542"/>
  <c r="D541"/>
  <c r="D540"/>
  <c r="D539"/>
  <c r="D538"/>
  <c r="D537"/>
  <c r="D536"/>
  <c r="D535"/>
  <c r="D534"/>
  <c r="D533"/>
  <c r="D532"/>
  <c r="D531"/>
  <c r="D530"/>
  <c r="D529"/>
  <c r="D528"/>
  <c r="D527"/>
  <c r="D526"/>
  <c r="D525"/>
  <c r="D524"/>
  <c r="D523"/>
  <c r="D522"/>
  <c r="D521"/>
  <c r="D520"/>
  <c r="D519"/>
  <c r="D518"/>
  <c r="D517"/>
  <c r="D516"/>
  <c r="D515"/>
  <c r="D514"/>
  <c r="D513"/>
  <c r="D512"/>
  <c r="D511"/>
  <c r="D510"/>
  <c r="D509"/>
  <c r="D508"/>
  <c r="D507"/>
  <c r="D506"/>
  <c r="D505"/>
  <c r="D504"/>
  <c r="D503"/>
  <c r="D502"/>
  <c r="D501"/>
  <c r="D500"/>
  <c r="D499"/>
  <c r="D498"/>
  <c r="D497"/>
  <c r="D496"/>
  <c r="D495"/>
  <c r="D494"/>
  <c r="D493"/>
  <c r="D492"/>
  <c r="D491"/>
  <c r="D490"/>
  <c r="D489"/>
  <c r="D488"/>
  <c r="D487"/>
  <c r="D486"/>
  <c r="D485"/>
  <c r="D484"/>
  <c r="D483"/>
  <c r="D482"/>
  <c r="D481"/>
  <c r="D480"/>
  <c r="D479"/>
  <c r="D478"/>
  <c r="D477"/>
  <c r="D476"/>
  <c r="D475"/>
  <c r="D474"/>
  <c r="D473"/>
  <c r="D472"/>
  <c r="D471"/>
  <c r="D470"/>
  <c r="D469"/>
  <c r="D468"/>
  <c r="D467"/>
  <c r="D466"/>
  <c r="D465"/>
  <c r="D464"/>
  <c r="D463"/>
  <c r="D462"/>
  <c r="D461"/>
  <c r="D460"/>
  <c r="D459"/>
  <c r="D458"/>
  <c r="D457"/>
  <c r="D456"/>
  <c r="D455"/>
  <c r="D454"/>
  <c r="D453"/>
  <c r="D452"/>
  <c r="D451"/>
  <c r="D450"/>
  <c r="D449"/>
  <c r="D448"/>
  <c r="D447"/>
  <c r="D446"/>
  <c r="D445"/>
  <c r="D444"/>
  <c r="D443"/>
  <c r="D442"/>
  <c r="D441"/>
  <c r="D440"/>
  <c r="D439"/>
  <c r="D438"/>
  <c r="D437"/>
  <c r="D436"/>
  <c r="D435"/>
  <c r="D434"/>
  <c r="D433"/>
  <c r="D432"/>
  <c r="D431"/>
  <c r="D430"/>
  <c r="D429"/>
  <c r="D428"/>
  <c r="D427"/>
  <c r="D426"/>
  <c r="D425"/>
  <c r="D424"/>
  <c r="D423"/>
  <c r="D422"/>
  <c r="D421"/>
  <c r="D420"/>
  <c r="D419"/>
  <c r="D418"/>
  <c r="D417"/>
  <c r="D416"/>
  <c r="D415"/>
  <c r="D414"/>
  <c r="D413"/>
  <c r="D412"/>
  <c r="D411"/>
  <c r="D410"/>
  <c r="D409"/>
  <c r="D408"/>
  <c r="D407"/>
  <c r="D406"/>
  <c r="D405"/>
  <c r="D404"/>
  <c r="D403"/>
  <c r="D402"/>
  <c r="D401"/>
  <c r="D400"/>
  <c r="D399"/>
  <c r="D398"/>
  <c r="D397"/>
  <c r="D396"/>
  <c r="D395"/>
  <c r="D394"/>
  <c r="D393"/>
  <c r="D392"/>
  <c r="D391"/>
  <c r="D390"/>
  <c r="D389"/>
  <c r="D388"/>
  <c r="D387"/>
  <c r="D386"/>
  <c r="D385"/>
  <c r="D384"/>
  <c r="D383"/>
  <c r="D382"/>
  <c r="D381"/>
  <c r="D380"/>
  <c r="D379"/>
  <c r="D378"/>
  <c r="D377"/>
  <c r="D376"/>
  <c r="D375"/>
  <c r="D374"/>
  <c r="D373"/>
  <c r="D372"/>
  <c r="D371"/>
  <c r="D370"/>
  <c r="D369"/>
  <c r="D368"/>
  <c r="D367"/>
  <c r="D366"/>
  <c r="D365"/>
  <c r="D364"/>
  <c r="D363"/>
  <c r="D362"/>
  <c r="D361"/>
  <c r="D360"/>
  <c r="D359"/>
  <c r="D358"/>
  <c r="D357"/>
  <c r="D356"/>
  <c r="D355"/>
  <c r="D354"/>
  <c r="D353"/>
  <c r="D352"/>
  <c r="D351"/>
  <c r="D350"/>
  <c r="D349"/>
  <c r="D348"/>
  <c r="D347"/>
  <c r="D346"/>
  <c r="D345"/>
  <c r="D344"/>
  <c r="D343"/>
  <c r="D342"/>
  <c r="D341"/>
  <c r="D340"/>
  <c r="D339"/>
  <c r="D338"/>
  <c r="D337"/>
  <c r="D336"/>
  <c r="D335"/>
  <c r="D334"/>
  <c r="D333"/>
  <c r="D332"/>
  <c r="D331"/>
  <c r="D330"/>
  <c r="D329"/>
  <c r="D328"/>
  <c r="D327"/>
  <c r="D326"/>
  <c r="D325"/>
  <c r="D324"/>
  <c r="D323"/>
  <c r="D322"/>
  <c r="D321"/>
  <c r="D320"/>
  <c r="D319"/>
  <c r="D318"/>
  <c r="D317"/>
  <c r="D316"/>
  <c r="D315"/>
  <c r="D314"/>
  <c r="D313"/>
  <c r="D312"/>
  <c r="D311"/>
  <c r="D310"/>
  <c r="D309"/>
  <c r="D308"/>
  <c r="D307"/>
  <c r="D306"/>
  <c r="D305"/>
  <c r="D304"/>
  <c r="D303"/>
  <c r="D302"/>
  <c r="D301"/>
  <c r="D300"/>
  <c r="D299"/>
  <c r="D298"/>
  <c r="D297"/>
  <c r="D296"/>
  <c r="D295"/>
  <c r="D294"/>
  <c r="D293"/>
  <c r="D292"/>
  <c r="D291"/>
  <c r="D290"/>
  <c r="D289"/>
  <c r="D288"/>
  <c r="D287"/>
  <c r="D286"/>
  <c r="D285"/>
  <c r="D284"/>
  <c r="D283"/>
  <c r="D282"/>
  <c r="D281"/>
  <c r="D280"/>
  <c r="D279"/>
  <c r="D278"/>
  <c r="D277"/>
  <c r="D276"/>
  <c r="D275"/>
  <c r="D274"/>
  <c r="D273"/>
  <c r="D272"/>
  <c r="D271"/>
  <c r="D270"/>
  <c r="D269"/>
  <c r="D268"/>
  <c r="D267"/>
  <c r="D266"/>
  <c r="D265"/>
  <c r="D264"/>
  <c r="D263"/>
  <c r="D262"/>
  <c r="D261"/>
  <c r="D260"/>
  <c r="D259"/>
  <c r="D258"/>
  <c r="D257"/>
  <c r="D256"/>
  <c r="D255"/>
  <c r="D254"/>
  <c r="D253"/>
  <c r="D252"/>
  <c r="D251"/>
  <c r="D250"/>
  <c r="D249"/>
  <c r="D248"/>
  <c r="D247"/>
  <c r="D246"/>
  <c r="D245"/>
  <c r="D244"/>
  <c r="D243"/>
  <c r="D242"/>
  <c r="G582"/>
  <c r="G581"/>
  <c r="G580"/>
  <c r="G579"/>
  <c r="G578"/>
  <c r="G577"/>
  <c r="G576"/>
  <c r="G575"/>
  <c r="G574"/>
  <c r="G573"/>
  <c r="G572"/>
  <c r="G571"/>
  <c r="G570"/>
  <c r="G569"/>
  <c r="G568"/>
  <c r="G567"/>
  <c r="G566"/>
  <c r="G565"/>
  <c r="G564"/>
  <c r="G563"/>
  <c r="G562"/>
  <c r="G561"/>
  <c r="G560"/>
  <c r="G559"/>
  <c r="G558"/>
  <c r="G557"/>
  <c r="G556"/>
  <c r="G555"/>
  <c r="G554"/>
  <c r="G553"/>
  <c r="G552"/>
  <c r="G551"/>
  <c r="G550"/>
  <c r="G549"/>
  <c r="G548"/>
  <c r="G547"/>
  <c r="G546"/>
  <c r="G545"/>
  <c r="G544"/>
  <c r="G543"/>
  <c r="G542"/>
  <c r="G541"/>
  <c r="G540"/>
  <c r="G539"/>
  <c r="G538"/>
  <c r="G537"/>
  <c r="G536"/>
  <c r="G535"/>
  <c r="G534"/>
  <c r="G533"/>
  <c r="G532"/>
  <c r="G531"/>
  <c r="G530"/>
  <c r="G529"/>
  <c r="G528"/>
  <c r="G527"/>
  <c r="G526"/>
  <c r="G525"/>
  <c r="G524"/>
  <c r="G523"/>
  <c r="G522"/>
  <c r="G521"/>
  <c r="G520"/>
  <c r="G519"/>
  <c r="G518"/>
  <c r="G517"/>
  <c r="G516"/>
  <c r="G515"/>
  <c r="G514"/>
  <c r="G513"/>
  <c r="G512"/>
  <c r="G511"/>
  <c r="G510"/>
  <c r="G509"/>
  <c r="G508"/>
  <c r="G507"/>
  <c r="G506"/>
  <c r="G505"/>
  <c r="G504"/>
  <c r="G503"/>
  <c r="G502"/>
  <c r="G501"/>
  <c r="G500"/>
  <c r="G499"/>
  <c r="G498"/>
  <c r="G497"/>
  <c r="G496"/>
  <c r="G495"/>
  <c r="G494"/>
  <c r="G493"/>
  <c r="G492"/>
  <c r="G491"/>
  <c r="G490"/>
  <c r="G489"/>
  <c r="G488"/>
  <c r="G487"/>
  <c r="G486"/>
  <c r="G485"/>
  <c r="G484"/>
  <c r="G483"/>
  <c r="G482"/>
  <c r="G481"/>
  <c r="G480"/>
  <c r="G479"/>
  <c r="G478"/>
  <c r="G477"/>
  <c r="G476"/>
  <c r="G475"/>
  <c r="G474"/>
  <c r="G473"/>
  <c r="G472"/>
  <c r="G471"/>
  <c r="G470"/>
  <c r="G469"/>
  <c r="G468"/>
  <c r="G467"/>
  <c r="G466"/>
  <c r="G465"/>
  <c r="G464"/>
  <c r="G463"/>
  <c r="G462"/>
  <c r="G461"/>
  <c r="G460"/>
  <c r="G459"/>
  <c r="G458"/>
  <c r="G457"/>
  <c r="G456"/>
  <c r="G455"/>
  <c r="G454"/>
  <c r="G453"/>
  <c r="G452"/>
  <c r="G451"/>
  <c r="G450"/>
  <c r="G449"/>
  <c r="G448"/>
  <c r="G447"/>
  <c r="G446"/>
  <c r="G445"/>
  <c r="G444"/>
  <c r="G443"/>
  <c r="G442"/>
  <c r="G441"/>
  <c r="G440"/>
  <c r="G439"/>
  <c r="G438"/>
  <c r="G437"/>
  <c r="G436"/>
  <c r="G435"/>
  <c r="G433"/>
  <c r="G432"/>
  <c r="G431"/>
  <c r="G430"/>
  <c r="G429"/>
  <c r="G428"/>
  <c r="G427"/>
  <c r="G426"/>
  <c r="G425"/>
  <c r="G424"/>
  <c r="G423"/>
  <c r="G422"/>
  <c r="G421"/>
  <c r="G420"/>
  <c r="G419"/>
  <c r="G418"/>
  <c r="G417"/>
  <c r="G416"/>
  <c r="G415"/>
  <c r="G414"/>
  <c r="G413"/>
  <c r="G412"/>
  <c r="G411"/>
  <c r="G410"/>
  <c r="G409"/>
  <c r="G408"/>
  <c r="G407"/>
  <c r="G406"/>
  <c r="G405"/>
  <c r="G404"/>
  <c r="G403"/>
  <c r="G402"/>
  <c r="G401"/>
  <c r="G400"/>
  <c r="G399"/>
  <c r="G398"/>
  <c r="G397"/>
  <c r="G396"/>
  <c r="G395"/>
  <c r="G394"/>
  <c r="G393"/>
  <c r="G392"/>
  <c r="G391"/>
  <c r="G390"/>
  <c r="G389"/>
  <c r="G388"/>
  <c r="G387"/>
  <c r="G386"/>
  <c r="G385"/>
  <c r="G384"/>
  <c r="G383"/>
  <c r="G382"/>
  <c r="G381"/>
  <c r="G380"/>
  <c r="G379"/>
  <c r="G378"/>
  <c r="G377"/>
  <c r="G376"/>
  <c r="G375"/>
  <c r="G374"/>
  <c r="G373"/>
  <c r="G372"/>
  <c r="G371"/>
  <c r="G370"/>
  <c r="G369"/>
  <c r="G368"/>
  <c r="G367"/>
  <c r="G366"/>
  <c r="G365"/>
  <c r="G364"/>
  <c r="G363"/>
  <c r="G362"/>
  <c r="G361"/>
  <c r="G360"/>
  <c r="G359"/>
  <c r="G358"/>
  <c r="G357"/>
  <c r="G356"/>
  <c r="G355"/>
  <c r="G354"/>
  <c r="G353"/>
  <c r="G352"/>
  <c r="G351"/>
  <c r="G350"/>
  <c r="G349"/>
  <c r="G348"/>
  <c r="G347"/>
  <c r="G346"/>
  <c r="G345"/>
  <c r="G344"/>
  <c r="G343"/>
  <c r="G342"/>
  <c r="G341"/>
  <c r="G340"/>
  <c r="G339"/>
  <c r="G338"/>
  <c r="G337"/>
  <c r="G336"/>
  <c r="G335"/>
  <c r="G334"/>
  <c r="G333"/>
  <c r="G332"/>
  <c r="G331"/>
  <c r="G330"/>
  <c r="G329"/>
  <c r="G328"/>
  <c r="G327"/>
  <c r="G326"/>
  <c r="G325"/>
  <c r="G324"/>
  <c r="G323"/>
  <c r="G322"/>
  <c r="G321"/>
  <c r="G320"/>
  <c r="G319"/>
  <c r="G318"/>
  <c r="G317"/>
  <c r="G316"/>
  <c r="G315"/>
  <c r="G314"/>
  <c r="G313"/>
  <c r="G312"/>
  <c r="G311"/>
  <c r="G310"/>
  <c r="G309"/>
  <c r="G308"/>
  <c r="G307"/>
  <c r="G306"/>
  <c r="G305"/>
  <c r="G304"/>
  <c r="G303"/>
  <c r="G302"/>
  <c r="G301"/>
  <c r="G300"/>
  <c r="G299"/>
  <c r="G298"/>
  <c r="G297"/>
  <c r="G296"/>
  <c r="G295"/>
  <c r="G294"/>
  <c r="G293"/>
  <c r="G292"/>
  <c r="G291"/>
  <c r="G290"/>
  <c r="G289"/>
  <c r="G288"/>
  <c r="G287"/>
  <c r="G286"/>
  <c r="G285"/>
  <c r="G284"/>
  <c r="G283"/>
  <c r="G282"/>
  <c r="G281"/>
  <c r="G280"/>
  <c r="G279"/>
  <c r="G278"/>
  <c r="G277"/>
  <c r="G276"/>
  <c r="G275"/>
  <c r="G274"/>
  <c r="G273"/>
  <c r="G272"/>
  <c r="G271"/>
  <c r="G270"/>
  <c r="G269"/>
  <c r="G268"/>
  <c r="G267"/>
  <c r="G266"/>
  <c r="G265"/>
  <c r="G264"/>
  <c r="G263"/>
  <c r="G262"/>
  <c r="G261"/>
  <c r="G260"/>
  <c r="G259"/>
  <c r="G258"/>
  <c r="G257"/>
  <c r="G256"/>
  <c r="G255"/>
  <c r="G254"/>
  <c r="G253"/>
  <c r="G252"/>
  <c r="G251"/>
  <c r="G250"/>
  <c r="G249"/>
  <c r="G248"/>
  <c r="G247"/>
  <c r="G246"/>
  <c r="G245"/>
  <c r="G244"/>
  <c r="G243"/>
  <c r="G242"/>
  <c r="I582"/>
  <c r="I581"/>
  <c r="I580"/>
  <c r="I579"/>
  <c r="I578"/>
  <c r="I577"/>
  <c r="I576"/>
  <c r="I575"/>
  <c r="I574"/>
  <c r="I573"/>
  <c r="I572"/>
  <c r="I571"/>
  <c r="I570"/>
  <c r="I569"/>
  <c r="I568"/>
  <c r="I567"/>
  <c r="I566"/>
  <c r="I565"/>
  <c r="I564"/>
  <c r="I563"/>
  <c r="I562"/>
  <c r="I561"/>
  <c r="I560"/>
  <c r="I559"/>
  <c r="I558"/>
  <c r="I557"/>
  <c r="I556"/>
  <c r="I555"/>
  <c r="I554"/>
  <c r="I553"/>
  <c r="I552"/>
  <c r="I551"/>
  <c r="I550"/>
  <c r="I549"/>
  <c r="I548"/>
  <c r="I547"/>
  <c r="I546"/>
  <c r="I545"/>
  <c r="I544"/>
  <c r="I543"/>
  <c r="I542"/>
  <c r="I541"/>
  <c r="I540"/>
  <c r="I539"/>
  <c r="I538"/>
  <c r="I537"/>
  <c r="I536"/>
  <c r="I535"/>
  <c r="I534"/>
  <c r="I533"/>
  <c r="I532"/>
  <c r="I531"/>
  <c r="I530"/>
  <c r="I529"/>
  <c r="I528"/>
  <c r="I527"/>
  <c r="I526"/>
  <c r="I525"/>
  <c r="I524"/>
  <c r="I523"/>
  <c r="I522"/>
  <c r="I521"/>
  <c r="I520"/>
  <c r="I519"/>
  <c r="I518"/>
  <c r="I517"/>
  <c r="I516"/>
  <c r="I515"/>
  <c r="I514"/>
  <c r="I513"/>
  <c r="I512"/>
  <c r="I511"/>
  <c r="I510"/>
  <c r="I509"/>
  <c r="I508"/>
  <c r="I507"/>
  <c r="I506"/>
  <c r="I505"/>
  <c r="I504"/>
  <c r="I503"/>
  <c r="I502"/>
  <c r="I501"/>
  <c r="I500"/>
  <c r="I499"/>
  <c r="I498"/>
  <c r="I497"/>
  <c r="I496"/>
  <c r="I495"/>
  <c r="I494"/>
  <c r="I493"/>
  <c r="I492"/>
  <c r="I491"/>
  <c r="I490"/>
  <c r="I489"/>
  <c r="I488"/>
  <c r="I487"/>
  <c r="I486"/>
  <c r="I485"/>
  <c r="I484"/>
  <c r="I483"/>
  <c r="I482"/>
  <c r="I481"/>
  <c r="I480"/>
  <c r="I479"/>
  <c r="I478"/>
  <c r="I477"/>
  <c r="I476"/>
  <c r="I475"/>
  <c r="I474"/>
  <c r="I473"/>
  <c r="I472"/>
  <c r="I471"/>
  <c r="I470"/>
  <c r="I469"/>
  <c r="I468"/>
  <c r="I467"/>
  <c r="I466"/>
  <c r="I465"/>
  <c r="I464"/>
  <c r="I463"/>
  <c r="I462"/>
  <c r="I461"/>
  <c r="I460"/>
  <c r="I459"/>
  <c r="I458"/>
  <c r="I457"/>
  <c r="I456"/>
  <c r="I455"/>
  <c r="I454"/>
  <c r="I453"/>
  <c r="I452"/>
  <c r="I451"/>
  <c r="I450"/>
  <c r="I449"/>
  <c r="I448"/>
  <c r="I447"/>
  <c r="I446"/>
  <c r="I445"/>
  <c r="I444"/>
  <c r="I443"/>
  <c r="I442"/>
  <c r="I441"/>
  <c r="I440"/>
  <c r="I439"/>
  <c r="I438"/>
  <c r="I437"/>
  <c r="I436"/>
  <c r="I435"/>
  <c r="I434"/>
  <c r="I433"/>
  <c r="I432"/>
  <c r="I431"/>
  <c r="I430"/>
  <c r="I429"/>
  <c r="I428"/>
  <c r="I427"/>
  <c r="I426"/>
  <c r="I425"/>
  <c r="I424"/>
  <c r="I423"/>
  <c r="I422"/>
  <c r="I421"/>
  <c r="I420"/>
  <c r="I419"/>
  <c r="I418"/>
  <c r="I417"/>
  <c r="I416"/>
  <c r="I415"/>
  <c r="I414"/>
  <c r="I413"/>
  <c r="I412"/>
  <c r="I411"/>
  <c r="I410"/>
  <c r="I409"/>
  <c r="I408"/>
  <c r="I407"/>
  <c r="I406"/>
  <c r="I405"/>
  <c r="I404"/>
  <c r="I403"/>
  <c r="I402"/>
  <c r="I401"/>
  <c r="I400"/>
  <c r="I399"/>
  <c r="I398"/>
  <c r="I397"/>
  <c r="I396"/>
  <c r="I395"/>
  <c r="I394"/>
  <c r="I393"/>
  <c r="I392"/>
  <c r="I391"/>
  <c r="I390"/>
  <c r="I389"/>
  <c r="I388"/>
  <c r="I387"/>
  <c r="I386"/>
  <c r="I385"/>
  <c r="I384"/>
  <c r="I383"/>
  <c r="I382"/>
  <c r="I381"/>
  <c r="I380"/>
  <c r="I379"/>
  <c r="I378"/>
  <c r="I377"/>
  <c r="I376"/>
  <c r="I375"/>
  <c r="I374"/>
  <c r="I373"/>
  <c r="I372"/>
  <c r="I371"/>
  <c r="I370"/>
  <c r="I369"/>
  <c r="I368"/>
  <c r="I367"/>
  <c r="I366"/>
  <c r="I365"/>
  <c r="I364"/>
  <c r="I363"/>
  <c r="I362"/>
  <c r="I361"/>
  <c r="I360"/>
  <c r="I359"/>
  <c r="I358"/>
  <c r="I357"/>
  <c r="I356"/>
  <c r="I355"/>
  <c r="I354"/>
  <c r="I353"/>
  <c r="I352"/>
  <c r="I351"/>
  <c r="I350"/>
  <c r="I349"/>
  <c r="I348"/>
  <c r="I347"/>
  <c r="I346"/>
  <c r="I345"/>
  <c r="I344"/>
  <c r="I343"/>
  <c r="I342"/>
  <c r="I341"/>
  <c r="I340"/>
  <c r="I339"/>
  <c r="I338"/>
  <c r="I337"/>
  <c r="I336"/>
  <c r="I335"/>
  <c r="I334"/>
  <c r="I333"/>
  <c r="I332"/>
  <c r="I331"/>
  <c r="I330"/>
  <c r="I329"/>
  <c r="I328"/>
  <c r="I327"/>
  <c r="I326"/>
  <c r="I325"/>
  <c r="I324"/>
  <c r="I323"/>
  <c r="I322"/>
  <c r="I321"/>
  <c r="I320"/>
  <c r="I319"/>
  <c r="I318"/>
  <c r="I317"/>
  <c r="I316"/>
  <c r="I315"/>
  <c r="I314"/>
  <c r="I313"/>
  <c r="I312"/>
  <c r="I311"/>
  <c r="I310"/>
  <c r="I309"/>
  <c r="I308"/>
  <c r="I307"/>
  <c r="I306"/>
  <c r="I305"/>
  <c r="I304"/>
  <c r="I303"/>
  <c r="I302"/>
  <c r="I301"/>
  <c r="I300"/>
  <c r="I299"/>
  <c r="I298"/>
  <c r="I297"/>
  <c r="I296"/>
  <c r="I295"/>
  <c r="I294"/>
  <c r="I293"/>
  <c r="I292"/>
  <c r="I291"/>
  <c r="I290"/>
  <c r="I289"/>
  <c r="I288"/>
  <c r="I287"/>
  <c r="I286"/>
  <c r="I285"/>
  <c r="I284"/>
  <c r="I283"/>
  <c r="I282"/>
  <c r="I281"/>
  <c r="I280"/>
  <c r="I279"/>
  <c r="I278"/>
  <c r="I277"/>
  <c r="I276"/>
  <c r="I275"/>
  <c r="I274"/>
  <c r="I273"/>
  <c r="I272"/>
  <c r="I271"/>
  <c r="I270"/>
  <c r="I269"/>
  <c r="I268"/>
  <c r="I267"/>
  <c r="I266"/>
  <c r="I265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7"/>
  <c r="I246"/>
  <c r="I245"/>
  <c r="I244"/>
  <c r="I243"/>
  <c r="I242"/>
  <c r="G241"/>
  <c r="G240"/>
  <c r="G239"/>
  <c r="G238"/>
  <c r="G237"/>
  <c r="G236"/>
  <c r="G235"/>
  <c r="G234"/>
  <c r="G233"/>
  <c r="G232"/>
  <c r="G231"/>
  <c r="G230"/>
  <c r="G229"/>
  <c r="G228"/>
  <c r="G227"/>
  <c r="G226"/>
  <c r="G225"/>
  <c r="G224"/>
  <c r="G223"/>
  <c r="G222"/>
  <c r="G221"/>
  <c r="G220"/>
  <c r="G219"/>
  <c r="G218"/>
  <c r="G217"/>
  <c r="G216"/>
  <c r="G215"/>
  <c r="G214"/>
  <c r="G213"/>
  <c r="G212"/>
  <c r="G211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D8"/>
  <c r="D9"/>
  <c r="D10"/>
  <c r="D241"/>
  <c r="D240"/>
  <c r="D239"/>
  <c r="D238"/>
  <c r="D237"/>
  <c r="D236"/>
  <c r="D235"/>
  <c r="D234"/>
  <c r="D233"/>
  <c r="D232"/>
  <c r="D231"/>
  <c r="D230"/>
  <c r="D229"/>
  <c r="D228"/>
  <c r="D227"/>
  <c r="D226"/>
  <c r="D225"/>
  <c r="D224"/>
  <c r="D223"/>
  <c r="D222"/>
  <c r="D221"/>
  <c r="D220"/>
  <c r="D219"/>
  <c r="D218"/>
  <c r="D217"/>
  <c r="D216"/>
  <c r="D215"/>
  <c r="D214"/>
  <c r="D213"/>
  <c r="D212"/>
  <c r="D211"/>
  <c r="D210"/>
  <c r="D209"/>
  <c r="D208"/>
  <c r="D207"/>
  <c r="D206"/>
  <c r="D205"/>
  <c r="D204"/>
  <c r="D203"/>
  <c r="D202"/>
  <c r="D201"/>
  <c r="D200"/>
  <c r="D199"/>
  <c r="D198"/>
  <c r="D197"/>
  <c r="D196"/>
  <c r="D195"/>
  <c r="D194"/>
  <c r="D193"/>
  <c r="D192"/>
  <c r="D191"/>
  <c r="D190"/>
  <c r="D189"/>
  <c r="D188"/>
  <c r="D187"/>
  <c r="D186"/>
  <c r="D185"/>
  <c r="D184"/>
  <c r="D183"/>
  <c r="D182"/>
  <c r="D181"/>
  <c r="D180"/>
  <c r="D179"/>
  <c r="D178"/>
  <c r="D177"/>
  <c r="D176"/>
  <c r="D175"/>
  <c r="D174"/>
  <c r="D173"/>
  <c r="D172"/>
  <c r="D171"/>
  <c r="D170"/>
  <c r="D169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</calcChain>
</file>

<file path=xl/sharedStrings.xml><?xml version="1.0" encoding="utf-8"?>
<sst xmlns="http://schemas.openxmlformats.org/spreadsheetml/2006/main" count="1214" uniqueCount="606">
  <si>
    <t>№</t>
  </si>
  <si>
    <t>Фамилия, имя, отчество (при наличии)</t>
  </si>
  <si>
    <t>Сведения о высшем (послевузовское) и/или техническом и профессиональном и/или послесреднем образовании, о педагогической переподготовке, специальность, квалификация по диплому, год окончания</t>
  </si>
  <si>
    <t>Квалификационная категория, дата присвоения, номер приказа о присвоении категории</t>
  </si>
  <si>
    <t>Дата последнего прохождения курсов повышения квалификации по профилю</t>
  </si>
  <si>
    <t>Руководитель организации образования ________________     ________________________________</t>
  </si>
  <si>
    <t xml:space="preserve">                                                                                        (подпись)                            Ф.И.О. (при наличии)</t>
  </si>
  <si>
    <t>Штатная единица</t>
  </si>
  <si>
    <t>Приложение 2 к Методическим рекомендациям</t>
  </si>
  <si>
    <t xml:space="preserve">      </t>
  </si>
  <si>
    <r>
      <rPr>
        <b/>
        <sz val="12"/>
        <color rgb="FF000000"/>
        <rFont val="Times New Roman"/>
        <family val="1"/>
        <charset val="204"/>
      </rPr>
      <t xml:space="preserve">Сведения об укомплектованности педагогическими кадрами 
____________________________________________________________________________________________ (по состоянию на ________) 
</t>
    </r>
    <r>
      <rPr>
        <sz val="10"/>
        <color rgb="FF000000"/>
        <rFont val="Times New Roman"/>
        <family val="1"/>
        <charset val="204"/>
      </rPr>
      <t xml:space="preserve">(наименование организации образования) 
</t>
    </r>
    <r>
      <rPr>
        <b/>
        <sz val="12"/>
        <color rgb="FF000000"/>
        <rFont val="Times New Roman"/>
        <family val="1"/>
        <charset val="204"/>
      </rPr>
      <t xml:space="preserve"> </t>
    </r>
  </si>
  <si>
    <t>Приложение 3 к Методическим рекомендациям</t>
  </si>
  <si>
    <t>№ п/п</t>
  </si>
  <si>
    <t>Ф.И.О.</t>
  </si>
  <si>
    <t>Дата, месяц, год рождения</t>
  </si>
  <si>
    <t>Наименование группы</t>
  </si>
  <si>
    <t>Возрастная периодизация</t>
  </si>
  <si>
    <t>Возрастные группы</t>
  </si>
  <si>
    <t>сведения о зачислении в ДО</t>
  </si>
  <si>
    <t>сведения об отчислении из ДО</t>
  </si>
  <si>
    <t>Дата прибытия</t>
  </si>
  <si>
    <t>Дата выбытия</t>
  </si>
  <si>
    <t>основание выбытия (выпуск, по заявлению, согласно ТПД и др.)</t>
  </si>
  <si>
    <t>Приложение 4 к Методическим рекомендациям</t>
  </si>
  <si>
    <t>Наименование</t>
  </si>
  <si>
    <t>Количество единиц в зависимости от наполняемости групп</t>
  </si>
  <si>
    <t>Единица измерения</t>
  </si>
  <si>
    <t>Ясельный возраст (группа раннего возраста, младшая группа)</t>
  </si>
  <si>
    <t>Дошкольный возраст (средняя группа)</t>
  </si>
  <si>
    <t>Дошкольный возраст (старшая группа)</t>
  </si>
  <si>
    <t>Предшкольный возраст (предшкольная группа)</t>
  </si>
  <si>
    <r>
      <rPr>
        <b/>
        <sz val="10"/>
        <color indexed="8"/>
        <rFont val="Times New Roman"/>
        <family val="1"/>
        <charset val="204"/>
      </rPr>
      <t xml:space="preserve">Руководитель организации образования </t>
    </r>
    <r>
      <rPr>
        <sz val="10"/>
        <color indexed="8"/>
        <rFont val="Times New Roman"/>
        <family val="1"/>
        <charset val="204"/>
      </rPr>
      <t>________________     ________________________________</t>
    </r>
  </si>
  <si>
    <r>
      <rPr>
        <b/>
        <sz val="12"/>
        <color rgb="FF000000"/>
        <rFont val="Times New Roman"/>
        <family val="1"/>
        <charset val="204"/>
      </rPr>
      <t xml:space="preserve">Сведения об обеспечении оборудованием и мебелью организаций дошкольного образования 
________________________________________________________________________________________ (по состоянию на ________) </t>
    </r>
    <r>
      <rPr>
        <b/>
        <sz val="10"/>
        <color rgb="FF000000"/>
        <rFont val="Times New Roman"/>
        <family val="1"/>
        <charset val="204"/>
      </rPr>
      <t xml:space="preserve">
</t>
    </r>
    <r>
      <rPr>
        <sz val="10"/>
        <color rgb="FF000000"/>
        <rFont val="Times New Roman"/>
        <family val="1"/>
        <charset val="204"/>
      </rPr>
      <t xml:space="preserve">(наименование организации образования) </t>
    </r>
  </si>
  <si>
    <t>Приложение 5 к Методическим рекомендациям</t>
  </si>
  <si>
    <t>Наименование учебно-методического комплекса</t>
  </si>
  <si>
    <t>группа раннего возраста – (дети 1 года)</t>
  </si>
  <si>
    <t>младшая группа (дети 2-х лет)</t>
  </si>
  <si>
    <t>средняя группа (дети 3-х лет)</t>
  </si>
  <si>
    <t>старшая группа (дети 4-х лет)</t>
  </si>
  <si>
    <t>предшкольная группа, предшкольный класс школы </t>
  </si>
  <si>
    <t>кол-во в экземплярах</t>
  </si>
  <si>
    <t>из них с каз. языком обучения</t>
  </si>
  <si>
    <r>
      <t xml:space="preserve">Руководитель организации образования </t>
    </r>
    <r>
      <rPr>
        <sz val="10"/>
        <color rgb="FF000000"/>
        <rFont val="Times New Roman"/>
        <family val="1"/>
        <charset val="204"/>
      </rPr>
      <t>________________     ________________________________</t>
    </r>
  </si>
  <si>
    <t>№           п/п</t>
  </si>
  <si>
    <t>Год и месторождения</t>
  </si>
  <si>
    <t>Сведения об отсутствии (наличии) судимости (дата и № справки)</t>
  </si>
  <si>
    <t>Сведения о прохождении медицинского осмотра (наличие медицинской книжки), (дата допуска)</t>
  </si>
  <si>
    <t xml:space="preserve">Сведения о наличии удостоверения о признании (дата и № удост.)  </t>
  </si>
  <si>
    <t>Место (организация) прохождения курсов повышения квалификации</t>
  </si>
  <si>
    <t>Основное место работы (наименование организации образования, должность, стаж)</t>
  </si>
  <si>
    <r>
      <t xml:space="preserve">из них по государственному заказу </t>
    </r>
    <r>
      <rPr>
        <b/>
        <i/>
        <sz val="10"/>
        <rFont val="Times New Roman"/>
        <family val="1"/>
        <charset val="204"/>
      </rPr>
      <t>(для частных ДО)</t>
    </r>
  </si>
  <si>
    <r>
      <rPr>
        <b/>
        <sz val="12"/>
        <color rgb="FF000000"/>
        <rFont val="Times New Roman"/>
        <family val="1"/>
        <charset val="204"/>
      </rPr>
      <t xml:space="preserve">Сведения о наличии учебно-методических комплексов для дошкольных организаций
Детский сад "Достық" (по состоянию на 2023-2024 уч.год) </t>
    </r>
    <r>
      <rPr>
        <b/>
        <sz val="10"/>
        <color rgb="FF000000"/>
        <rFont val="Times New Roman"/>
        <family val="1"/>
        <charset val="204"/>
      </rPr>
      <t xml:space="preserve">
(</t>
    </r>
    <r>
      <rPr>
        <sz val="10"/>
        <color rgb="FF000000"/>
        <rFont val="Times New Roman"/>
        <family val="1"/>
        <charset val="204"/>
      </rPr>
      <t xml:space="preserve">наименование организации образования) </t>
    </r>
  </si>
  <si>
    <t>САПАР АРСЕН АЗАМАТҰЛЫ</t>
  </si>
  <si>
    <t>ДӘУІТ ЕДІЛ ДОСАНҰЛЫ</t>
  </si>
  <si>
    <t>ҚАНЫБЕК ЕЛНҰР ЕЛЖАСҰЛЫ</t>
  </si>
  <si>
    <t>МОЛОТКОВ АРТУР ЕФИМОВИЧ</t>
  </si>
  <si>
    <t>ЖҰМАБЕК АДИЯ КАЗБЕКҚЫЗЫ</t>
  </si>
  <si>
    <t>БЕЙСЕНБЕНОВА АЛИЯ АСЛАНОВНА</t>
  </si>
  <si>
    <t>ДАЙЫРОВА АЙЛИН ТЕМИРХАНОВНА</t>
  </si>
  <si>
    <t>КАСЫМОВ АЙДАР ЖЕНИСОВИЧ</t>
  </si>
  <si>
    <t>КАЛЫМОВ МУСЛИМ ДАНИЯРОВИЧ</t>
  </si>
  <si>
    <t>ИСКАКОВА АЖАР ГАБИТОВНА</t>
  </si>
  <si>
    <t>БАТТАЛ КӨРКЕМ БЕРІКҚЫЗЫ</t>
  </si>
  <si>
    <t>КАИРБЕКОВА АЙЗЕРЕ АСЫЛБЕКОВНА</t>
  </si>
  <si>
    <t>СЛАВЕЦКИЙ КИРИЛЛ ВИКТОРОВИЧ</t>
  </si>
  <si>
    <t>РЕДЧЕНКО АРТЁМ РОМАНОВИЧ</t>
  </si>
  <si>
    <t>ОТЕПБЕРГЕН АНСАР ОРАСҰЛЫ</t>
  </si>
  <si>
    <t>ҚАБДОЛЛА ДАЯНА ДАНИЯРҚЫЗЫ</t>
  </si>
  <si>
    <t>САДВАКАСОВА ШАХНАЗ БАУРЖАНОВНА</t>
  </si>
  <si>
    <t>ДУЛАТ АНЕЛЬ ОЛЖАСҚЫЗЫ</t>
  </si>
  <si>
    <t>БЕКТЕМІР АЛИНҰР ЕРЛАНҰЛЫ</t>
  </si>
  <si>
    <t>КЕНЕШОВ АЛИ АСЫЛБЕКОВИЧ</t>
  </si>
  <si>
    <t>МАРАТ СЕЗІМ ДАНИЯРҚЫЗЫ</t>
  </si>
  <si>
    <t xml:space="preserve">ДОБЕРЧАК ДАВИД </t>
  </si>
  <si>
    <t>МУКАНОВА АССОЛЬ АСЕТОВНА</t>
  </si>
  <si>
    <t>ШАИМОВ СУЛТАН ЖАСЛАНОВИЧ</t>
  </si>
  <si>
    <t xml:space="preserve">КЕМЕЛҚЫЗЫ МЕДИНА </t>
  </si>
  <si>
    <t>КЕШТАЕВ ЕРКЕБУЛАН БЕРИКОВИЧ</t>
  </si>
  <si>
    <t>ДИКИНА ДАРЬЯ ВЛАДИМИРОВНА</t>
  </si>
  <si>
    <t>КУАНЫШЕВА АЯНАТ ТАЛГАТОВНА</t>
  </si>
  <si>
    <t>ШТАБЧЕНКО АДЕЛИНА АЛЕКСАНДРОВНА</t>
  </si>
  <si>
    <t>ДӘУРЕН КАРИНА МЕДЕТҚЫЗЫ</t>
  </si>
  <si>
    <t>МАКСИМЕНКО ДАВИД ИЛЬИЧ</t>
  </si>
  <si>
    <t>ЖАНСЕРІК ЖҰМАЖАН ЕРЛАНҚЫЗЫ</t>
  </si>
  <si>
    <t>АНДРЕЕВА ПОЛИНА ВЛАДИМИРОВНА</t>
  </si>
  <si>
    <t>ИВАНОВА АДЕЛИНА ВЛАДИСЛАВОВНА</t>
  </si>
  <si>
    <t>ЖУМАБАЕВА НАРИНА РУСЛАНОВНА</t>
  </si>
  <si>
    <t>ЖАНЗАКОВ АБИЛЬМАНСУР МЕЙРАМБЕКОВИЧ</t>
  </si>
  <si>
    <t>КАМИДУЛЛА ХӘДИЯ ҚЫМБАТ ОРАЛБЕКҚЫЗЫ</t>
  </si>
  <si>
    <t>ШАВРИН ДЕНИС АЛЕКСЕЕВИЧ</t>
  </si>
  <si>
    <t>ИБРАЕВ АДИЛЬ СЕРИКОВИЧ</t>
  </si>
  <si>
    <t>ТАХТАЕВА АМИНА МУНИРОВНА</t>
  </si>
  <si>
    <t>МАМАТКАРИМОВ АБДУ АМИР МАРАТБЕКОВИЧ</t>
  </si>
  <si>
    <t>НҰРАХМЕТ АЙТУАР ОЛЖАСҰЛЫ</t>
  </si>
  <si>
    <t>БАҒЫТ АЙАРУ ЕРБОЛАТҚЫЗЫ</t>
  </si>
  <si>
    <t>БЕИМБЕТ НҰРИСЛАМ ТЕМІРБЕКҰЛЫ</t>
  </si>
  <si>
    <t>САПАРОВА АРИНА МЕЙИРЖАНОВНА</t>
  </si>
  <si>
    <t>МАЙШУЛАН ХАКИМ МАРЛЕНҰЛЫ</t>
  </si>
  <si>
    <t>ГОСУДАРСТВЕННОЕ КОММУНАЛЬНОЕ КАЗЕННОЕ ПРЕДПРИЯТИЕ «ДЕТСКИЙ САД «ДОСТЫҚ» ГОРОДА КОКШЕТАУ ПРИ ОТДЕЛЕ ОБРАЗОВАНИЯ ПО ГОРОДУ КОКШЕТАУ УПРАВЛЕНИЯ ОБРАЗОВАНИЯ АКМОЛИНСКОЙ ОБЛАСТИ»  по состоянию на 2023-2024 учебный год</t>
  </si>
  <si>
    <t>ТОЛЕУБАЕВА ЛУНАРА МИРАСОВНА</t>
  </si>
  <si>
    <t>ДЖАПАРОВА АМЕЛИЯ АЗАМАТОВНА</t>
  </si>
  <si>
    <t xml:space="preserve">ТУРСУНОВ МИРАС </t>
  </si>
  <si>
    <t>КАРАСЁВА СОФИЯ СЕРГЕЕВНА</t>
  </si>
  <si>
    <t>КАНЫБАЕВ УМАР НУРБЕКОВИЧ</t>
  </si>
  <si>
    <t>ТОҚСАН НӘБИ ДӘУРЕНҰЛЫ</t>
  </si>
  <si>
    <t>ГОРЯЧЕВ ТИМУР ВЛАДИМИРОВИЧ</t>
  </si>
  <si>
    <t>ВЕРЕМЬЁВА КСЕНИЯ АЛЕКСАНДРОВНА</t>
  </si>
  <si>
    <t>ШИХАЛЕЕВА ВАСИЛИСА АЛЕКСАНДРОВНА</t>
  </si>
  <si>
    <t>ИВАЩЕНКО РОМАН КИРИЛЛОВИЧ</t>
  </si>
  <si>
    <t>НОГАЕВА АЙЛИН ЕЛЖАСОВНА</t>
  </si>
  <si>
    <t>ОСТАНИН НИКОЛАЙ АЛЕКСАНДРОВИЧ</t>
  </si>
  <si>
    <t>ЖАРМЕДЕТОВ ДИМАШ БАУРЖАНОВИЧ</t>
  </si>
  <si>
    <t>ИСЛАМГАРИЕВ РОМАН НИКОЛАЕВИЧ</t>
  </si>
  <si>
    <t>АЛЕСХАНОВА ТАМИЛА АСЛАНОВНА</t>
  </si>
  <si>
    <t>ЗУЛУМБЕКОВ ЖУМАДИЛ МИРЛАНБЕКОВИЧ</t>
  </si>
  <si>
    <t>АСАНОВА АЛЬФИНАЗ МИРЛАНОВНА</t>
  </si>
  <si>
    <t>КУСАИНОВ АЛАН АРМАНОВИЧ</t>
  </si>
  <si>
    <t>МУСАЕВА АЛЬФИЯ НУРГАЗЫЕВНА</t>
  </si>
  <si>
    <t>ВОЛКОВА АЛЕКСАНДРА ВИКТОРОВНА</t>
  </si>
  <si>
    <t>ИЛЬЯСОВ АЛАН ЧИНГИЗОВИЧ</t>
  </si>
  <si>
    <t>АЛИБЕКОВА ТОМИРИС АБЗАЛОВНА</t>
  </si>
  <si>
    <t>ТАБУЛДИНОВ СУЛТАН БЕРИКОВИЧ</t>
  </si>
  <si>
    <t>РЕЗНИЧЕНКО КАРИНА АЛЕКСАНДРОВНА</t>
  </si>
  <si>
    <t>СЕРГАЗИНА САМИРА АМАНГЕЛЬДЫЕВНА</t>
  </si>
  <si>
    <t>КАЛИНИН КЛИМ МИХАЙЛОВИЧ</t>
  </si>
  <si>
    <t>КАЛИНСКАЯ УЛЬЯНА СЕРГЕЕВНА</t>
  </si>
  <si>
    <t>ПАВЛОВА ИРИНА ИГОРЕВНА</t>
  </si>
  <si>
    <t>ОРЫМБАЙ НҰРИСЛАМ</t>
  </si>
  <si>
    <t>ВОЛКОВА ЕЛИЗАВЕТА ДМИТРИЕВНА</t>
  </si>
  <si>
    <t>ДЗЮБА АЛИНА НИКОЛАЕВНА</t>
  </si>
  <si>
    <t>ДЖАФАРОВА МЕДИНА РАМИЛЬ ГЫЗЫ</t>
  </si>
  <si>
    <t>БЕРІКБАЙ МӘДИ БАУЫРЖАНҰЛЫ</t>
  </si>
  <si>
    <t>БАЗАРБАЙ АЛАЙЯ САҒЫНДЫҚҚЫЗЫ</t>
  </si>
  <si>
    <t>АМАНЖОЛ АЗАЛИЯ АЗАМАТҚЫЗЫ</t>
  </si>
  <si>
    <t>МАРТЫНЕНКО ДЕНИС ОЛЕГОВИЧ</t>
  </si>
  <si>
    <t>СМИРНОВ НИКИТА ВЯЧЕСЛАВОВИЧ</t>
  </si>
  <si>
    <t>СОРОКИН КИРИЛЛ ДЕНИСОВИЧ</t>
  </si>
  <si>
    <t>АСЫЛБЕКОВ АМИР АЛМАСОВИЧ</t>
  </si>
  <si>
    <t>ЖАППАР РАХМАН АМИРҰЛЫ</t>
  </si>
  <si>
    <t>ЖАКСЫБАЕВА АИША АЛМАСОВНА</t>
  </si>
  <si>
    <t>ҚАСЫМ АМИРХАН ӘДІЛҰЛЫ</t>
  </si>
  <si>
    <t>ОХЛОПКОВА ЭВЕЛИНА СЕРГЕЕВНА</t>
  </si>
  <si>
    <t>АБИЛОВА АЙКОРКЕМ ОЛЖАСОВНА</t>
  </si>
  <si>
    <t>АРХИПОВА РАМИНА РЕНАТОВНА</t>
  </si>
  <si>
    <t>КЕНЖЕБАЕВ ИМРАН УМИДОВИЧ</t>
  </si>
  <si>
    <t xml:space="preserve">ҚУАНЫШБЕКҚЫЗЫ САМАЛ </t>
  </si>
  <si>
    <t>ЕРИК АЛИХАН САМАТҰЛЫ</t>
  </si>
  <si>
    <t>КАСЕНОВ ЖАНГИР ДАНИЯРОВИЧ</t>
  </si>
  <si>
    <t xml:space="preserve">МИРЛАНОВА АЙЛИН </t>
  </si>
  <si>
    <t>КЛЕЩЕВ МАКСИМ МАКСИМОВИЧ</t>
  </si>
  <si>
    <t>АБАЙ МЕРЕЙ РУСТЕМҚЫЗЫ</t>
  </si>
  <si>
    <t>ҚАЙРАТ МИРАС АЛМАСҰЛЫ</t>
  </si>
  <si>
    <t>ӘСКЕРБЕК АЙКӨРКЕМ АЙДЫНҚЫЗЫ</t>
  </si>
  <si>
    <t>ШЛОТГАУЭР СОФЬЯ ВЛАДИМИРОВНА</t>
  </si>
  <si>
    <t>КАЗБЕКОВА АДИЯ АСЛАНОВНА</t>
  </si>
  <si>
    <t>ХАМЕТОВ ТАМЕРЛАН МАРАТОВИЧ</t>
  </si>
  <si>
    <t>МИХАЙЛОВ ВЛАДИСЛАВ ВЯЧЕСЛАВОВИЧ</t>
  </si>
  <si>
    <t>ЕСЕНТЕМИРОВА РАМИНА МАРАТОВНА</t>
  </si>
  <si>
    <t>КОНКОБАЕВ ЕРАЛЫ ЕРЛАНОВИЧ</t>
  </si>
  <si>
    <t>АБДИМОМУНОВ ЭРХАН НИЯЗОВИЧ</t>
  </si>
  <si>
    <t>СИМБАЕВ АХМЕД АНУАРОВИЧ</t>
  </si>
  <si>
    <t>ЖАНДОС ЕРНАР АРМАНҰЛЫ</t>
  </si>
  <si>
    <t>ЛОБАНОВ ДЕНИС ИГОРЕВИЧ</t>
  </si>
  <si>
    <t>КУСАИНОВ ДИНМУХАММЕД МЕЙРАМОВИЧ</t>
  </si>
  <si>
    <t>ЖЕКСЕМБАЙ ДАСТАН АСАНҰЛЫ</t>
  </si>
  <si>
    <t>СЕИЛХАНОВ ИСКАНДЕР АЗАМАТОВИЧ</t>
  </si>
  <si>
    <t>СЕДОВ КИРИЛЛ ВАЛЕРЬЕВИЧ</t>
  </si>
  <si>
    <t>МИХАЙЛОВ БОГДАН ВЛАДИМИРОВИЧ</t>
  </si>
  <si>
    <t xml:space="preserve">ЕРҒАЛЫ АМЕЛИЯ </t>
  </si>
  <si>
    <t>АМАНГЕЛДІ АЛИНҰР СЕРІКБАЙҰЛЫ</t>
  </si>
  <si>
    <t>АМАНГЕЛДІ МЕДИНА СЕРІКБАЙҚЫЗЫ</t>
  </si>
  <si>
    <t>ҚАБЫЛ ЗЕРЕ БАЙБАТЫРҚЫЗЫ</t>
  </si>
  <si>
    <t>КУРАМШИН ЭМИР БАЙРАМОВИЧ</t>
  </si>
  <si>
    <t>ХАШИМОВА МАЛИКА БЕРДИБЕКОВНА</t>
  </si>
  <si>
    <t>АЙТМАКАНОВА АЙЗА АСХАТОВНА</t>
  </si>
  <si>
    <t>АЛИМГОЖИН АМИР КАЙРАТОВИЧ</t>
  </si>
  <si>
    <t>СЕРІКБОЛ НҰРТІЛЕУ ӘЛІШЕРҰЛЫ</t>
  </si>
  <si>
    <t>АБДРАХМАН АНУАР САНСЫЗБАЙҰЛЫ</t>
  </si>
  <si>
    <t>СЕРІК ӘЛІБЕК ТӨЛЕУБЕКҰЛЫ</t>
  </si>
  <si>
    <t>АБДУЛЬМАНОВА ТОМИРИС КОРГАНБЕКОВНА</t>
  </si>
  <si>
    <t>АЛДАШЕВА АЙША КЕНЖЕБАЕВНА</t>
  </si>
  <si>
    <t>УРАЗАЕВ ИСЛАМ КУАТОВИЧ</t>
  </si>
  <si>
    <t>ИСАХАН ДИЛЯРА ДАНИЯРҚЫЗЫ</t>
  </si>
  <si>
    <t>ИСАЕВ ЭМИР НУРЖАНОВИЧ</t>
  </si>
  <si>
    <t xml:space="preserve">РЫМЖАНҰЛЫ АМИР </t>
  </si>
  <si>
    <t xml:space="preserve">АСЛАНБЕК ДИНЕЛЬ </t>
  </si>
  <si>
    <t>БИЛЯЛОВА МЕДИНА БАКЫТЖАНОВНА</t>
  </si>
  <si>
    <t>ИСАХАН ДИАНА ДАНИЯРҚЫЗЫ</t>
  </si>
  <si>
    <t>АКУЛЯН СУРЭН ЮРЬЕВИЧ</t>
  </si>
  <si>
    <t>РОМАНОВА ВИКТОРИЯ МАКСИМОВНА</t>
  </si>
  <si>
    <t>ЖУНУСАЛИЕВА АРУУЗАТ ТЕМУРЛАНОВНА</t>
  </si>
  <si>
    <t>СЕРІКБАЙ АЙЫМ БІРЖАНҚЫЗЫ</t>
  </si>
  <si>
    <t>НАЗЫМБЕКОВА ИНЖУ РАИМБЕКОВНА</t>
  </si>
  <si>
    <t>БЕЛОГРУДОВА КАРОЛИНА АНАТОЛЬЕВНА</t>
  </si>
  <si>
    <t>КАЗИЕВА АРУНАЗ МЕЙРАМОВНА</t>
  </si>
  <si>
    <t>МАРАТ МЕРЕЙ ФАРХАТҰЛЫ</t>
  </si>
  <si>
    <t>БАЛТАБАЙ АЛИНҰР АСЛАНҰЛЫ</t>
  </si>
  <si>
    <t>БОЛАТ СЫРЫМ НАЗЫМБЕКҰЛЫ</t>
  </si>
  <si>
    <t>ГОНЧАРУК ЕВГЕНИЙ ПАВЛОВИЧ</t>
  </si>
  <si>
    <t>МЕРЕКЕ НАРГИЗ ЕРНАРҚЫЗЫ</t>
  </si>
  <si>
    <t>МУНАЕВ АРСЕН ЕРБОЛОВИЧ</t>
  </si>
  <si>
    <t>НАЖМИДЕН МИРАС МАРАТҰЛЫ</t>
  </si>
  <si>
    <t>ШИДЛОВСКИЙ ЯН ЮРЬЕВИЧ</t>
  </si>
  <si>
    <t>ВЕТРОВ ЯН АЛЕКСАНДРОВИЧ</t>
  </si>
  <si>
    <t>РАЕВА КАРИНА АДИЛЬБЕКОВНА</t>
  </si>
  <si>
    <t>ДУДКИНА МАРИАННА СЕРГЕЕВНА</t>
  </si>
  <si>
    <t>НАЖМИДЕН ӘМІР МАРАТҰЛЫ</t>
  </si>
  <si>
    <t>ЛАРЮШИН ГЛЕБ ОЛЕГОВИЧ</t>
  </si>
  <si>
    <t>ХАМЗА АСЫЛХАН МЕДЕТҰЛЫ</t>
  </si>
  <si>
    <t>АНИСИМОВ ЕГОР ЕВГЕНЬЕВИЧ</t>
  </si>
  <si>
    <t>КОБЖАСАРОВ АЯН СЕРИКБАЕВИЧ</t>
  </si>
  <si>
    <t>ЖЕКСЕМБИН ЕРНАЗАР КАЙРАТОВИЧ</t>
  </si>
  <si>
    <t>ТӨЛЕНДІ ТАМЕРЛАН АБАЙҰЛЫ</t>
  </si>
  <si>
    <t>ТОЛЕУБАЕВА НАЗИРА МИРАСОВНА</t>
  </si>
  <si>
    <t>ҚАНЫБЕК АЛИНҰР ЕЛЖАСҰЛЫ</t>
  </si>
  <si>
    <t>МУСАЕВ РАМАЗАН НУРГАЗЫЕВИЧ</t>
  </si>
  <si>
    <t>ЛАКОМКИН РОМАН СЕРГЕЕВИЧ</t>
  </si>
  <si>
    <t>САЙЛАУ АЙАРУ РЕНАТҚЫЗЫ</t>
  </si>
  <si>
    <t>САЙЛАУ АҚТӨРЕ РЕНАТҰЛЫ</t>
  </si>
  <si>
    <t>ОРАЗ АСАД АХМЕТҰЛЫ</t>
  </si>
  <si>
    <t>ДЮСЕМБЕКОВ МЕРГЕН ИЛЬЯСОВИЧ</t>
  </si>
  <si>
    <t>МЕЩЕРЯКОВА НИКОЛЬ ДЕНИСОВНА</t>
  </si>
  <si>
    <t>СЕРІКБАЙ АЙЗЕРЕ РИЗАБЕКҚЫЗЫ</t>
  </si>
  <si>
    <t>КУСБЕКОВ ИСЛАМ ГАЗИЗОВИЧ</t>
  </si>
  <si>
    <t>КЫЛЫШБЕКОВА АЯУЛЫМ НУРЖАНОВНА</t>
  </si>
  <si>
    <t>ЗАБИКУЛИН АЛИ АЙДАРОВИЧ</t>
  </si>
  <si>
    <t>ЖАНБОТА АЯЛА ЕРКЕБЛАНҚЫЗЫ</t>
  </si>
  <si>
    <t>ЛУКИН ГЛЕБ АЛЕКСАНДРОВИЧ</t>
  </si>
  <si>
    <t>ШӘРІП ДӘНИЯ ТІЛЕКҚЫЗЫ</t>
  </si>
  <si>
    <t>АУШЕВА ФАТИМА ОСМАНОВНА</t>
  </si>
  <si>
    <t>БАЗАРБАЙ АЛИ ӘСЕТҰЛЫ</t>
  </si>
  <si>
    <t>АБАЕВ АЛИМ РУСЛАНОВИЧ</t>
  </si>
  <si>
    <t>ОЛЖАБАЕВА АЙЛИН МАРАТҚЫЗЫ</t>
  </si>
  <si>
    <t>АЛИБЕКОВА АЛУА АБЗАЛОВНА</t>
  </si>
  <si>
    <t>КАРАТАЕВА ДИАНА ИЛЬЯСОВНА</t>
  </si>
  <si>
    <t>ОРАЛБЕК МАРЬЯМ ЖАСЛАНҚЫЗЫ</t>
  </si>
  <si>
    <t>МАЖЕНОВА АЙСАНА ЖАНАТОВНА</t>
  </si>
  <si>
    <t>КУРИХОВ ЕЛИСЕЙ НИКОЛАЕВИЧ</t>
  </si>
  <si>
    <t>МАРАТ АЛИ БОЛАТҰЛЫ</t>
  </si>
  <si>
    <t>МУСТАФИНА АМИНА БОЛАТОВНА</t>
  </si>
  <si>
    <t>СЕРІК АЙКӨРКЕМ ТУЛЕГЕНҚЫЗЫ</t>
  </si>
  <si>
    <t>БЕКЕШ ЖІГЕР ТӨЛЕГЕНҰЛЫ</t>
  </si>
  <si>
    <t>ЗАИТОВА АСМИНА АСКЕРОВНА</t>
  </si>
  <si>
    <t>САКЕН АДИНА ОЛЖАСҚЫЗЫ</t>
  </si>
  <si>
    <t>БУКЕНОВА АМИНА РУСТАМОВНА</t>
  </si>
  <si>
    <t>САУТНЕР АЛЬБЕРТ АЛЕКСЕЕВИЧ</t>
  </si>
  <si>
    <t>СЕРГАЛИЕВ АЛИ МАРАТОВИЧ</t>
  </si>
  <si>
    <t>АБДУЛЛАЕВА АЙЭЛИНА ЕДИЛЬБЕКОВНА</t>
  </si>
  <si>
    <t>СЕМИОНЕНКО ДАВИД АЛЕКСАНДРОВИЧ</t>
  </si>
  <si>
    <t>СКИДАН ПОЛИНА СЕРГЕЕВНА</t>
  </si>
  <si>
    <t>КАНЫБЕКОВА АЙТУНУК КУРМАНБЕКОВНА</t>
  </si>
  <si>
    <t>КАЛАБАРДИН ГОРДЕЙ МИХАЙЛОВИЧ</t>
  </si>
  <si>
    <t>ЕКПИНОВА АЙЗАДА ДОСЫМБЕКОВНА</t>
  </si>
  <si>
    <t>ОСЕРБАЙ ЖАНТӨРЕ АЙБЕКҰЛЫ</t>
  </si>
  <si>
    <t>ИСКАКОВ ДАНИЯЛ ДАУРЕНОВИЧ</t>
  </si>
  <si>
    <t>ШАХМЕТОВ МУХАММЕД-АЛИ ДАНИЯРҰЛЫ</t>
  </si>
  <si>
    <t>ҚАБИБОЛЛА АЙША САҒЫНДЫҚҚЫЗЫ</t>
  </si>
  <si>
    <t>ОМАР АРСЕН АНУАРБЕКҰЛЫ</t>
  </si>
  <si>
    <t>САПАРБЕК ДИЛЬНАЗ ЖЕМИСҚЫЗЫ</t>
  </si>
  <si>
    <t>БЕРКЕНОВ ЭЛЬБРУС РАМАЗАНОВИЧ</t>
  </si>
  <si>
    <t>НУРКИН ДИЯР РИНАТОВИЧ</t>
  </si>
  <si>
    <t>ХАМИДОЛЛОВА АЙЛИН МЕЙРБЕКОВНА</t>
  </si>
  <si>
    <t>ОРЛОВА КАРОЛИНА ДМИТРИЕВНА</t>
  </si>
  <si>
    <t xml:space="preserve">СИВЦЕВА ЛИАНА </t>
  </si>
  <si>
    <t>ГАЛИЦКАЯ ВЕРОНИКА АРТЁМОВНА</t>
  </si>
  <si>
    <t>МҰРАТ ИСА ДАНИЯРҰЛЫ</t>
  </si>
  <si>
    <t>ИРАНБЕК АЙБИКЕ БАХТИЯРҚЫЗЫ</t>
  </si>
  <si>
    <t xml:space="preserve">САТАНОВ САБЫР </t>
  </si>
  <si>
    <t>РАМАЗАН МАРЛЕН РЕНАТҰЛЫ</t>
  </si>
  <si>
    <t>ИМАНГАЛИЕВА ЛЯЙСАН САЛИМГЕРЕЕВНА</t>
  </si>
  <si>
    <t>ҚАИРТАЙ АЙЗЕРЕМ АРДАҚҚЫЗЫ</t>
  </si>
  <si>
    <t>ЦЕЗДОЕВ АЛИХАН ТИМУРОВИЧ</t>
  </si>
  <si>
    <t>РУСТЕМ РУЗАНА АЛМАЗҚЫЗЫ</t>
  </si>
  <si>
    <t>ОРАЗҒАЛИ ДІНМҰХАММЕД БАҚЫТЖАНҰЛЫ</t>
  </si>
  <si>
    <t>ЖАКСЫЛЫКОВ АЙДАРБЕК ВАЛИХАНОВИЧ</t>
  </si>
  <si>
    <t>ЖАНБОЛАТ АЙСҰЛТАН ДОСТАНҰЛЫ</t>
  </si>
  <si>
    <t>КУДАЙБЕРДИЕВА НУРАЙЫМ ДАНИЯРБЕКОВНА</t>
  </si>
  <si>
    <t>ЖАКСЫЛЫКОВА МЕРЕЙ АЛИХАНОВНА</t>
  </si>
  <si>
    <t>КАРПОВА МАРИЯ НИКОЛАЕВНА</t>
  </si>
  <si>
    <t>КОПЛАНОВ ЕРСУЛТАН</t>
  </si>
  <si>
    <t>БОЛАТ АМИРХАН САНАТҰЛЫ</t>
  </si>
  <si>
    <t>САВИНА СТЕФАНИЯ ВАДИМОВНА</t>
  </si>
  <si>
    <t>ИГНАТОВА ЕКАТЕРИНА ВИКТОРОВНА</t>
  </si>
  <si>
    <t>САТЫБАЛДИНА АЙЛИН АЗАМАТОВНА</t>
  </si>
  <si>
    <t>БЕЛИК МИЯ МИХАЙЛОВНА</t>
  </si>
  <si>
    <t>ШЕПЕЛЬ ДАМИР СЕРГЕЕВИЧ</t>
  </si>
  <si>
    <t>МУКУЖАНОВА АДИНА МЕЙРАМОВНА</t>
  </si>
  <si>
    <t>АСҚАР ЕРТУҒАН ЕРКЕБҰЛАНҰЛЫ</t>
  </si>
  <si>
    <t>РАШИД ӘМІРЕ АЗАМАТҰЛЫ</t>
  </si>
  <si>
    <t>ЕЛЕБЕКОВА АЙЛИН СЕИЛБЕКОВНА</t>
  </si>
  <si>
    <t>БОСТАНКАЕВА ДАНЕЛИЯ КАНАТОВНА</t>
  </si>
  <si>
    <t>ЯЦЕНКО ЕВА ВАДИМОВНА</t>
  </si>
  <si>
    <t>АУШЕВ САЛАХАДДИН ЮНУСОВИЧ</t>
  </si>
  <si>
    <t>БЕРИКОВ АНСАР СЕРИКОВИЧ</t>
  </si>
  <si>
    <t>ОРМҰҚАНБЕТ МАЛИКА МЕРЕКЕҚЫЗЫ</t>
  </si>
  <si>
    <t>КОЗЮЛЁНОК ВЛАДИМИР ВАДИМОВИЧ</t>
  </si>
  <si>
    <t>МИХАЙЛОВА ТАИСИЯ ЕВГЕНЬЕВНА</t>
  </si>
  <si>
    <t xml:space="preserve">АБИЛКАСОВА РАЯНА </t>
  </si>
  <si>
    <t>ИСЛЯМША АЙАРУ ҚАЗБЕКҚЫЗЫ</t>
  </si>
  <si>
    <t>АМАНТАЙ НАЗГҮЛ НУРСУЛТАНҚЫЗЫ</t>
  </si>
  <si>
    <t>САҚЫШ САҒИТ САНЖАРҰЛЫ</t>
  </si>
  <si>
    <t>ҚОЙШЫБАЙ НАРИМАН АБЫЛАЙХАНҰЛЫ</t>
  </si>
  <si>
    <t>ШАЯХМЕТОВ РАФАИЛ ВАСИЛЬЕВИЧ</t>
  </si>
  <si>
    <t>ҚАБДРАШИТ ӘБІЛМӘНСҰР ЖЕҢІСҰЛЫ</t>
  </si>
  <si>
    <t>ЖАСҚАЙРАТ ЖАСМИН ДАНИЯРҚЫЗЫ</t>
  </si>
  <si>
    <t>МАНАПОВА АДЕЛЬ МЕЙРАМОВНА</t>
  </si>
  <si>
    <t>ӨТЕГЕН ТОМИРИС ТЕМІРБЕКҚЫЗЫ</t>
  </si>
  <si>
    <t>ГАЛИЕВА СОФИЯ РУСЛАНОВНА</t>
  </si>
  <si>
    <t>АҚЫЛ БАҒЖАН БІРЖАНҰЛЫ</t>
  </si>
  <si>
    <t>АЗАТ ЯСМИН АЗАМАТҚЫЗЫ</t>
  </si>
  <si>
    <t>Предшкольная группа (дети 5-ти лет),  предшкольный класс школы (лицея, гимназии)(дети 5-ти лет)</t>
  </si>
  <si>
    <t>ОРХАН АИША АРИФОВНА</t>
  </si>
  <si>
    <t>РАХМАНОВА ЛАНА ЗЕЙНУЛГАЛИЕВНА</t>
  </si>
  <si>
    <t>КАНЫБАЕВА ЖАСМИНА КУБАНЫЧБЕКОВНА</t>
  </si>
  <si>
    <t>ҒАБИБУЛЛА МҰСТАФА ЕРЖАНҰЛЫ</t>
  </si>
  <si>
    <t>ЖАСТЛЕК ХАНШАЙЫМ ТИМУРҚЫЗЫ</t>
  </si>
  <si>
    <t>МАРАТ АСАНӘЛІ АРМАНҰЛЫ</t>
  </si>
  <si>
    <t>НАРБАЕВА АЯУЛЫМ БАЙБУЛАТОВНА</t>
  </si>
  <si>
    <t>АНАРБАЕВА РАЯНА МУХАММАДОВНА</t>
  </si>
  <si>
    <t>АБДРАХОВА АЯЛА АМАНОВНА</t>
  </si>
  <si>
    <t>ГАБЕРТ ДИМИТРИЙ ДМИТРИЕВИЧ</t>
  </si>
  <si>
    <t>ЕСКЕНДІР АРУЖАН АЗАТҚЫЗЫ</t>
  </si>
  <si>
    <t>АНУАРБЕК АЛИНҰР ЖАҚСЫЛЫҚҰЛЫ</t>
  </si>
  <si>
    <t>САЙРАН АЛИЯР ОЛЖАСҰЛЫ</t>
  </si>
  <si>
    <t>ДАЛИБАЕВ АЛИНУР ТААЛАЙБЕКОВИЧ</t>
  </si>
  <si>
    <t>КИРИН АБДУЛЛА</t>
  </si>
  <si>
    <t>ВАЛИХАН НҰРАЙ КАЗБЕКҚЫЗЫ</t>
  </si>
  <si>
    <t>БАЛГУЖИН ШАМИЛЬ РИНАТОВИЧ</t>
  </si>
  <si>
    <t>БАЗАРБАЙ АЙСАНА ЕРМЕКҚЫЗЫ</t>
  </si>
  <si>
    <t>ЖАКИЯНОВА ЖАЙНА АСЫЛАНОВНА</t>
  </si>
  <si>
    <t>СМОЛЯКОВ АРТЁМ ДМИТРИЕВИЧ</t>
  </si>
  <si>
    <t>САТЫБАЙ АЙЛИН ДАУЛЕТХАНҚЫЗЫ</t>
  </si>
  <si>
    <t>ОМУРЗАКОВА АНСАРИ НУРГАЗЫЕВНА</t>
  </si>
  <si>
    <t>ПЕТРЕНКО АЛИСА ДЕНИСОВНА</t>
  </si>
  <si>
    <t>НҰРЖАН АЙТУАР МЕДЕТҰЛЫ</t>
  </si>
  <si>
    <t>АСАНОВ БИЛАЛ МИРЛАНОВИЧ</t>
  </si>
  <si>
    <t>КУРАБАЕВ АЛМАС АЗАМАТОВИЧ</t>
  </si>
  <si>
    <t>МУХАМЕТГАЛИЕВА АЙНАЗ АСЛАНОВНА</t>
  </si>
  <si>
    <t>ЕСМАГАМБЕТОВА АДЕЛИНА МУРАТОВНА</t>
  </si>
  <si>
    <t>МЫРЗАЛЫ АМАЛЬ НҰРЫМҚЫЗЫ</t>
  </si>
  <si>
    <t>СЕРІК АМИР АЗАМАТҰЛЫ</t>
  </si>
  <si>
    <t>ДЮСЕНБЕКОВ ЕРДАУЛЕТ КАЙРАТОВИЧ</t>
  </si>
  <si>
    <t>ҚАЙРКЕН РАЙЯНА ҚАЙРАТҚЫЗЫ</t>
  </si>
  <si>
    <t>АДАМОВ АЙДАРХАН ЕРЖАНОВИЧ</t>
  </si>
  <si>
    <t>ҚАБДЕН НАИМА МЕИРХАНҚЫЗЫ</t>
  </si>
  <si>
    <t>БЕКТҰРҒАН ХАДИША ДАРХАНҚЫЗЫ</t>
  </si>
  <si>
    <t>НҰРЛАН АЗИЗА АЗАМАТҚЫЗЫ</t>
  </si>
  <si>
    <t>БАТРУДИНОВ ЭМИЛЬ РАМИЛЬЕВИЧ</t>
  </si>
  <si>
    <t>УЛЬЯНИЦКАЯ ЕЛИЗАВЕТА СЕРГЕЕВНА</t>
  </si>
  <si>
    <t>ДАНЬЯРОВА АЙСАНА АЙБЕКОВНА</t>
  </si>
  <si>
    <t>ШЕСТАКОВА ЕСЕНИЯ ЕГОРОВНА</t>
  </si>
  <si>
    <t>КАЗЫБАЕВ ХАСАН ТАГИРОВИЧ</t>
  </si>
  <si>
    <t>ЗАМОЛОЦКИХ СТЕФАНИЯ КИРИЛЛОВНА</t>
  </si>
  <si>
    <t>БУСЕЛЬ МИЛАНА АЛЕКСАНДРОВНА</t>
  </si>
  <si>
    <t>САНСЫЗБАЙ САЯЖАН САНАТҚЫЗЫ</t>
  </si>
  <si>
    <t>РАМАЗАН АРУЖАН ДУЛАТҚЫЗЫ</t>
  </si>
  <si>
    <t>АБЛАЗОВ АМИРХАН АВАЗБЕКОВИЧ</t>
  </si>
  <si>
    <t>КАЛМУРАТОВ АЛЬРАМИ МАРСЕЛЬЕВИЧ</t>
  </si>
  <si>
    <t xml:space="preserve">НҰРБУЛАТҰЛЫ ЭМИР </t>
  </si>
  <si>
    <t>АЙТМАКАНОВА ХАДИЯ КАЙРАТОВНА</t>
  </si>
  <si>
    <t>СИНЕЛЬНИКОВ НАУМ АЛЕКСАНДРОВИЧ</t>
  </si>
  <si>
    <t>КРАСНОВ АРТЁМ ИВАНОВИЧ</t>
  </si>
  <si>
    <t>ҚАЙРАТ АЙЫМ САМАТҚЫЗЫ</t>
  </si>
  <si>
    <t>ЕРБАТЫР АХМАДИ МЕДЕТҰЛЫ</t>
  </si>
  <si>
    <t xml:space="preserve">ҚУАНЫШБЕКҚЫЗЫ ЖАНИЯ </t>
  </si>
  <si>
    <t>ЖАНҰЗАҚ ИСЛАМ МУХИТҰЛЫ</t>
  </si>
  <si>
    <t>РАХМЕТОВ ЭЛЬДАР ДАНИЯРОВИЧ</t>
  </si>
  <si>
    <t>ГОРГУЛЕНКО ЯРОСЛАВ ОЛЕГОВИЧ</t>
  </si>
  <si>
    <t>ИБАТУЛЛИНА САФИНА РУСЛАНОВНА</t>
  </si>
  <si>
    <t>АРТАМОНОВ МИРОН ПАВЛОВИЧ</t>
  </si>
  <si>
    <t>ГОЛОВЧЕНКО ЗАХАР СЕРГЕЕВИЧ</t>
  </si>
  <si>
    <t>БАЛТАЕВ САНЖАР ҚАЙРАТОВИЧ</t>
  </si>
  <si>
    <t>МУСАЕВ БИЛАЛ НУРГАЗЫЕВИЧ</t>
  </si>
  <si>
    <t>ИСМАИЛ ХАМЗА ДАСТАНҰЛЫ</t>
  </si>
  <si>
    <t>ГАБДУЛЛИНА АЙЛАНА МАЛИКОВНА</t>
  </si>
  <si>
    <t>КУДАБАЕВА АЛИНА АРХАТОВНА</t>
  </si>
  <si>
    <t>ЖОЛДАСБАЕВА САФИНА САЯНОВНА</t>
  </si>
  <si>
    <t>ТЕМІРБЕК ӘМІР ДАСТАНҰЛЫ</t>
  </si>
  <si>
    <t>КУПРИЯНОВ ДАВИД ЕВГЕНЬЕВИЧ</t>
  </si>
  <si>
    <t>ДЮСИМБАЙ АЛДИЯР АРМАНҰЛЫ</t>
  </si>
  <si>
    <t>ТЕМИРБАЕВА ДАРИЯ ЕРИКОВНА</t>
  </si>
  <si>
    <t>БЕЛЯЕВ МАКСИМ АЛЕКСАНДРОВИЧ</t>
  </si>
  <si>
    <t>НУРТАЙ ЗАЛИНА ЧИНГИСОВНА</t>
  </si>
  <si>
    <t>ГОЛДОБИН МАТВЕЙ АНДРЕЕВИЧ</t>
  </si>
  <si>
    <t>КЕНЖЕБАЕВ АБДУЛЛАХ СЕРИКОВИЧ</t>
  </si>
  <si>
    <t>МУСТАХИМ АМИНА АЗАМАТҚЫЗЫ</t>
  </si>
  <si>
    <t>КЕНЕШОВА СОФИЯ ТИМУРОВНА</t>
  </si>
  <si>
    <t>ДОМБРОВСКАЯ УЛЬЯНА СЕРГЕЕВНА</t>
  </si>
  <si>
    <t>ИСАЕНКО МИРОСЛАВА ЕВГЕНЬЕВНА</t>
  </si>
  <si>
    <t>ЗАЛЕВСКАЯ МАРИАННА МАКСИМОВНА</t>
  </si>
  <si>
    <t>ИСАНОВА РАЯНА БАЙЫШЕВНА</t>
  </si>
  <si>
    <t>КУАНШЕВА РАЯНА ДУЛАТОВНА</t>
  </si>
  <si>
    <t>АЛИБАЕВ СУЛТАН МИРАСОВИЧ</t>
  </si>
  <si>
    <t>АСҚАР АЛИНАСЫР ЕРКЕБҰЛАНҰЛЫ</t>
  </si>
  <si>
    <t>РАЧЁК ВЕРОНИКА МАКСИМОВНА</t>
  </si>
  <si>
    <t>РЕДЧЕНКО МИЯ АЛЕКСАНДРОВНА</t>
  </si>
  <si>
    <t>ПОЯСКОВА ЕВА ЕВГЕНЬЕВНА</t>
  </si>
  <si>
    <t>БАУРЖАНОВ ЖИГЕР ЕРКЕБУЛАНОВИЧ</t>
  </si>
  <si>
    <t>КРИЩЕНКО МАТВЕЙ ЛЕОНИДОВИЧ</t>
  </si>
  <si>
    <t>НЕМКОВА КИРА ОЛЕГОВНА</t>
  </si>
  <si>
    <t>МЯЧКИНА ПОЛИНА АНДРЕЕВНА</t>
  </si>
  <si>
    <t>КАНЫБЕКОВ АЙТМАМАТ ТЫНЧТЫКБЕКОВИЧ</t>
  </si>
  <si>
    <t>НЕЖИНСКАЯ АННА ДМИТРИЕВНА</t>
  </si>
  <si>
    <t>ЯНДИЕВА БЭЛЛА ИБРАГИМОВНА</t>
  </si>
  <si>
    <t>БЕЛОНОГ АРТЕМ ЕВГЕНЬЕВИЧ</t>
  </si>
  <si>
    <t>БОЛАТ АЯУЛЫМ САНАТҚЫЗЫ</t>
  </si>
  <si>
    <t>САВЧУК КИРИЛЛ ДЕНИСОВИЧ</t>
  </si>
  <si>
    <t>ГАРУНОВ АРТЁМ ЮРЬЕВИЧ</t>
  </si>
  <si>
    <t>СЛАВЕЦКИЙ ИЛЬЯ ВИКТОРОВИЧ</t>
  </si>
  <si>
    <t>ШАГИР АЛДИЯР БАХЫТБЕКҰЛЫ</t>
  </si>
  <si>
    <t>АНИЩЕНКО ДАРЬЯ ДМИТРИЕВНА</t>
  </si>
  <si>
    <t>ЖАНАТ ИБРАГИМ ЖЕНІСҰЛЫ</t>
  </si>
  <si>
    <t>РАМАЗАН ДАЯНА ЖАСЛАНҚЫЗЫ</t>
  </si>
  <si>
    <t>ҚУАНДЫҚ МАРЬЯМ ДАРХАНҚЫЗЫ</t>
  </si>
  <si>
    <t>ДӘУРЕН КӘРІМ МЕДЕТҰЛЫ</t>
  </si>
  <si>
    <t>ДЮСЕМБАЕВА АМЕЛИ ТОКМЫРЗАЕВНА</t>
  </si>
  <si>
    <t>ЗУЛУМБЕКОВА АЙНАЗИК АЙБЕКОВНА</t>
  </si>
  <si>
    <t>НУРМАГАНБЕТОВА АЙЛАНА ЕРЛАНОВНА</t>
  </si>
  <si>
    <t>НОВОПОЛЬСКАС АРТЁМ ВИТАЛЬЕВИЧ</t>
  </si>
  <si>
    <t>ВЕРБИЦКАЯ ЛИЛИЯ РОМАНОВНА</t>
  </si>
  <si>
    <t>МҰРЗАХАН АЙЛАНА РУСТЕМҚЫЗЫ</t>
  </si>
  <si>
    <t>КАЛИНИН БОГДАН ДМИТРИЕВИЧ</t>
  </si>
  <si>
    <t>КАНЫБАЕВА АМИНА НУРБЕКОВНА</t>
  </si>
  <si>
    <t>СЕРГАЛИЕВА АЙДАНА ТОКСАНОВНА</t>
  </si>
  <si>
    <t>АЛДАШЕВ КАРИМ КЕНЖЕБАЕВИЧ</t>
  </si>
  <si>
    <t>ДАУЛЕТ ТАМЕРЛАН ГУСМАНҰЛЫ</t>
  </si>
  <si>
    <t>НҰРТАЙ ӘЛІМЖАН ЕРЖАНҰЛЫ</t>
  </si>
  <si>
    <t>НЕКЛЮДОВ МАТВЕЙ ВЛАДИМИРОВИЧ</t>
  </si>
  <si>
    <t>ӘЛІБЕК ТАМЕРЛАН ДАНИЯРҰЛЫ</t>
  </si>
  <si>
    <t>СЕМЕНИЙ ДЕЯ ДМИТРИЕВНА</t>
  </si>
  <si>
    <t>ЕЛЮБАЙ АЯЖАН ДИДАРҚЫЗЫ</t>
  </si>
  <si>
    <t>КЫЛЫШБЕКОВА АЙЛИН НУРЖАНОВНА</t>
  </si>
  <si>
    <t>ЖАНАЙДАРОВ АРГЫН АБАЕВИЧ</t>
  </si>
  <si>
    <t>КАЙЫПБЕКОВ ЭРХАН ИСАЕВИЧ</t>
  </si>
  <si>
    <t>УРУСТЮМОВА АЙГАНЫМ АЛИБЕКОВНА</t>
  </si>
  <si>
    <t>МИХЕЕВ ЕГОР АЛЕКСАНДРОВИЧ</t>
  </si>
  <si>
    <t>КУТТУБАЕВА АДИНА ЖАНАТОВНА</t>
  </si>
  <si>
    <t>ТКАЧЕВ ДЕНИС МАКСИМОВИЧ</t>
  </si>
  <si>
    <t>ЖОЛАУШЫ ЖІГЕР БЕРІКҰЛЫ</t>
  </si>
  <si>
    <t>ЕЛЮБАЙ АЙАРУ ДИДАРҚЫЗЫ</t>
  </si>
  <si>
    <t>ИСАКОВ АРЛАН БЕКБОЛАТОВИЧ</t>
  </si>
  <si>
    <t>САЙРАН ЕРСҰЛТАН АЛДИЯРҰЛЫ</t>
  </si>
  <si>
    <t>УМИРБЕКОВ ТОРЕХАН ЕРКИНОВИЧ</t>
  </si>
  <si>
    <t>ЖОЛДАС АЛИАНА РҮСТЕМҚЫЗЫ</t>
  </si>
  <si>
    <t>ШАХМЕТОВ АЛИ ДЮСЕНТАЕВИЧ</t>
  </si>
  <si>
    <t>ИСАНОВ ЭМИРХАН</t>
  </si>
  <si>
    <t>ЛОСЬ ПОЛИНА АНАТОЛЬЕВНА</t>
  </si>
  <si>
    <t>ЕРТАРГЫНОВ АМИР ЕРКИНОВИЧ</t>
  </si>
  <si>
    <t xml:space="preserve">ИЛЬЯСҚЫЗЫ АЯЛА </t>
  </si>
  <si>
    <t>СЕРІК ЕРКЕЖАН ҚАЙРАТҚЫЗЫ</t>
  </si>
  <si>
    <t>ҚАЗЫБАЙ ЕЛТӨРЕ БАХТИЯРҰЛЫ</t>
  </si>
  <si>
    <t>БАУЫРЖАН АСЫЛЫМ РУСЛАНҚЫЗЫ</t>
  </si>
  <si>
    <t xml:space="preserve">РЫСМАХАНҚЫЗЫ МЕДИНА </t>
  </si>
  <si>
    <t>КУЗГАНБАЕВ АРЛАН РИНАТОВИЧ</t>
  </si>
  <si>
    <t>КУСАИНОВ АРСЕН АРМАНОВИЧ</t>
  </si>
  <si>
    <t>КЕНЖЕБУЛАТ ОМАР ҚАНАТҰЛЫ</t>
  </si>
  <si>
    <t xml:space="preserve">ОРАЗБАЕВА АЛИЯ </t>
  </si>
  <si>
    <t>ХАМЗИН ЫНТЫМАК КУАНЫШБЕКҰЛЫ</t>
  </si>
  <si>
    <t xml:space="preserve">СИРАЖИДИНОВА МАРИЯМ </t>
  </si>
  <si>
    <t>АЗБЕРГЕНОВ АРЛАН ЕРИКОВИЧ</t>
  </si>
  <si>
    <t>БРАГИНА ЗЛАТА АНДРЕЕВНА</t>
  </si>
  <si>
    <t xml:space="preserve">САРИНА АМИНА </t>
  </si>
  <si>
    <t>МҰРАТ АРЛАН ТЛЕКҰЛЫ</t>
  </si>
  <si>
    <t>МҰРАТ МАДИНА ТЛЕКҚЫЗЫ</t>
  </si>
  <si>
    <t>САЙЛАУ АРСЕН МАРАТҰЛЫ</t>
  </si>
  <si>
    <t>МУХАМЕТШИНА ЛИЛИЯ РУСТАМОВНА</t>
  </si>
  <si>
    <t>НУРЛАН АБДУРАХМАН</t>
  </si>
  <si>
    <t>АМАНГЕЛЬДИНОВ АМИР АРМАНОВИЧ</t>
  </si>
  <si>
    <t>СУЕНДИК ГУЛЬСЫМ НУРҒАБЫЛҚЫЗЫ</t>
  </si>
  <si>
    <t>ЕРГЕШБАЕВА РАЙАНА АЗАМАТОВНА</t>
  </si>
  <si>
    <t xml:space="preserve">ОМАРОВА НАЗИРА </t>
  </si>
  <si>
    <t>СУИНДИКОВ ЭМИР РИНАТОВИЧ</t>
  </si>
  <si>
    <t>ТУЛЮБАЙ ЕРДАР МҰРАГЕРҰЛЫ</t>
  </si>
  <si>
    <t>МЕРЕКЕЕВА ДАРИЯ ЕРМЕКОВНА</t>
  </si>
  <si>
    <t>КАИРЖАНОВ АЛИХАН АСЫЛБЕКОВИЧ</t>
  </si>
  <si>
    <t>ЯНДИЕВА ИМАНА ИБРАГИМОВНА</t>
  </si>
  <si>
    <t>ШАЛДЫКОВ ИСЛАМ МИРАСОВИЧ</t>
  </si>
  <si>
    <t>КАНЫБАЕВ АМИРБЕК ЭМИЛЬБЕКОВИЧ</t>
  </si>
  <si>
    <t>ӨНЕРБЕК МЕРУЕРТ КЕЛГЕНБАЙҚЫЗЫ</t>
  </si>
  <si>
    <t>КЕНЖИБАЕВА МАЛИКА АЛИХАНОВНА</t>
  </si>
  <si>
    <t>МАРАМ ТАМИРЛАН САУЛЕТҰЛЫ</t>
  </si>
  <si>
    <t>ХАМИТОВА РИАНА РУСЛАНОВНА</t>
  </si>
  <si>
    <t>БЕГАЙ АЙСАНА АСЛАНҚЫЗЫ</t>
  </si>
  <si>
    <t>ЕРЖАН РАЙЯНА СЕРІКҚЫЗЫ</t>
  </si>
  <si>
    <t>СИУХИНА АРИНА АРТЁМОВНА</t>
  </si>
  <si>
    <t>ЛАМНОВА ЛИКА ВИТАЛЬЕВНА</t>
  </si>
  <si>
    <t>КАМАЛИДЕНОВА САФИЯ АЗАМАТОВНА</t>
  </si>
  <si>
    <t>ЛИ ЭЛИНА ВАЛЕРЬЕВНА</t>
  </si>
  <si>
    <t>САТКУЛЬДИНА АЙМИРА АЛИБИЕВНА</t>
  </si>
  <si>
    <t>САБУРОВ АЙДАР МАРАТОВИЧ</t>
  </si>
  <si>
    <t>РЕДЧЕНКО МАТВЕЙ АЛЕКСАНДРОВИЧ</t>
  </si>
  <si>
    <t>СТЕПАНОВ ГЛЕБ ИВАНОВИЧ</t>
  </si>
  <si>
    <t>КОШАЙКИН САВЕЛИЙ ВАСИЛЬЕВИЧ</t>
  </si>
  <si>
    <t>ВЕЛИЧКО ДАНИЛ СЕРГЕЕВИЧ</t>
  </si>
  <si>
    <t>ДАУРЕНБЕК МАРЛЕН АДЛЕТҰЛЫ</t>
  </si>
  <si>
    <t>КАЛЫМОВА АЙАРУ ДАНИЯРОВНА</t>
  </si>
  <si>
    <t>АМАНГЕЛДІ ИСЛАМ ЖАНАТҰЛЫ</t>
  </si>
  <si>
    <t>ИМАНЗАЙ АЛИЖАН ЖАНДОСҰЛЫ</t>
  </si>
  <si>
    <t>ИБРАЕВА ЖАННУР ЖАННАТОВНА</t>
  </si>
  <si>
    <t>БҮРКІТ ЖАСМИНА АЗАМАТҚЫЗЫ</t>
  </si>
  <si>
    <t>АСҚАР ӘМІР РАУАНҰЛЫ</t>
  </si>
  <si>
    <t>МАНАПОВА АЙЛАНА МЕЙРАМОВНА</t>
  </si>
  <si>
    <t>ТУЛЮБАЙ ЕРАЛЫ МУРАГЕРҰЛЫ</t>
  </si>
  <si>
    <t>ЖОЛТАЙ СЕЗІМ АЙБОЛҚЫЗЫ</t>
  </si>
  <si>
    <t>ВЕРЕНИЦЫНА СОФИЯ АНДРЕЕВНА</t>
  </si>
  <si>
    <t>ЖҰМАБЕК АЛИНУР ЖАНАТҰЛЫ</t>
  </si>
  <si>
    <t>ЛЕВИН ВАДИМ ЕВГЕНЬЕВИЧ</t>
  </si>
  <si>
    <t>ТАСОВА АЙЛИНА БЕКСУЛТАНОВНА</t>
  </si>
  <si>
    <t>АҚЖАН ИСЛАМ ЕРЛАНҰЛЫ</t>
  </si>
  <si>
    <t>ШАМГАН САМИРА АСЫЛБЕКОВНА</t>
  </si>
  <si>
    <t>ЧИЖАКОВСКИЙ ДАНИИЛ ВАЛЕРЬЕВИЧ</t>
  </si>
  <si>
    <t>АСЫХАТ ИЛЬХАМ ОРАЛБЕКҰЛЫ</t>
  </si>
  <si>
    <t>РЕДЧЕНКО АРИНА ЕВГЕНЬЕВНА</t>
  </si>
  <si>
    <t>БАЗАРБАЙ НҰРСАЯ РАХАТҚЫЗЫ</t>
  </si>
  <si>
    <t>ЖАНБОТА БЕКСҰЛТАН ЕРКЕБЛАНҰЛЫ</t>
  </si>
  <si>
    <t>АЗБЕРГЕНОВА АЙЛИН РУСЛАНОВНА</t>
  </si>
  <si>
    <t>САМСОНОВА ЕЛИЗАВЕТА АЛЕКСАНДРОВНА</t>
  </si>
  <si>
    <t>МҰРАТ ІНКӘР МАҚСАТҚЫЗЫ</t>
  </si>
  <si>
    <t>ГАПУНОВА ЕВА БЕКХАНОВНА</t>
  </si>
  <si>
    <t>БОЛАТБЕК АЙЗЕРЕ ОЛЖАСҚЫЗЫ</t>
  </si>
  <si>
    <t>САПАРГАЛИЕВ ДИДАР ЖЕНИСОВИЧ</t>
  </si>
  <si>
    <t>ХОРОШУН МАТВЕЙ МИХАЙЛОВИЧ</t>
  </si>
  <si>
    <t>ИКОННИКОВ ТАРАС МАКСИМОВИЧ</t>
  </si>
  <si>
    <t>ТАЛҒАТ ДАРИНА ДАРХАНҚЫЗЫ</t>
  </si>
  <si>
    <t>АМАНГЕЛДІ МЕРЕЙ АБЫЛАЙҚЫЗЫ</t>
  </si>
  <si>
    <t>БОЛАТ АЙКҮНІМ САНАТҚЫЗЫ</t>
  </si>
  <si>
    <t>ЖАНБОТА АРУЖАН НУРЛАНКЫЗЫ</t>
  </si>
  <si>
    <t>АШИМОВА ЖАНСУЛУ МУСАБЕКОВНА</t>
  </si>
  <si>
    <t>МҰРАТЖАН МАНСҰР АДИЛБЕКҰЛЫ</t>
  </si>
  <si>
    <t>ЕСКЕНДІР ТОМИРИС АЗАТҚЫЗЫ</t>
  </si>
  <si>
    <t>БОНДАРЕНКО ЖАСМИН ВАСИЛЬЕВНА</t>
  </si>
  <si>
    <t>НУРАХМЕТ АЛИХАН ОЛЖАСҰЛЫ</t>
  </si>
  <si>
    <t>ЕЛУБАЙ НҰРИМАН ДӘУРЕНҰЛЫ</t>
  </si>
  <si>
    <t>БЕИМБЕТ АЛИХАН ТЕМІРБЕКҰЛЫ</t>
  </si>
  <si>
    <t>ДАНЬЯРОВА ЖАНСАЯ АЙБЕКОВНА</t>
  </si>
  <si>
    <t>КИМ КРИСТИНА ЕВГЕНЬЕВНА</t>
  </si>
  <si>
    <t>ТОЛЕГЕНОВА ДАНЕЛЯ МЕДЕТОВНА</t>
  </si>
  <si>
    <t>СЕЙТЖАН МАДИЯР БОЛАТБЕКҰЛЫ</t>
  </si>
  <si>
    <t>АНАРБАЕВ УМАР МЕЛИСБЕКОВИЧ</t>
  </si>
  <si>
    <t>КАЛИЕВ АМИР АЙДАРОВИЧ</t>
  </si>
  <si>
    <t>ЧЕМБЕРДЫЕВ НУРИСЛАМ КЫМБАТБЕКОВИЧ</t>
  </si>
  <si>
    <t>ГАПУНОВ АДАМ БЕКХАНОВИЧ</t>
  </si>
  <si>
    <t>БАЙМАГАМБЕТОВ АСАНАЛИ ЖАНБОЛАТОВИЧ</t>
  </si>
  <si>
    <t>МАРАТ ҚАСЫМ ДАРХАНҰЛЫ</t>
  </si>
  <si>
    <t>ДЕРКАЧ УЛЬЯНА ВИТАЛЬЕВНА</t>
  </si>
  <si>
    <t>ЖУНУСАЛИЕВ НУРДООЛОТ ТЕМУРЛАНОВИЧ</t>
  </si>
  <si>
    <t>ЗУЛУМБЕКОВА ФАТИМА МИРЛАНБЕКОВНА</t>
  </si>
  <si>
    <t>АМАНГЕЛДІ АҚНИЕТ НҰРЖАНҚЫЗЫ</t>
  </si>
  <si>
    <t xml:space="preserve">ҚҰРМАН ОМАР </t>
  </si>
  <si>
    <t>АБДУЛЛАЕВ НУРМУХАММЕД ЕДИЛЬБЕКОВИЧ</t>
  </si>
  <si>
    <t>АЗАТ АДИНА АЗАМАТҚЫЗЫ</t>
  </si>
  <si>
    <t>МОЛДЫБАЕВА ДАНЕЛЯ БАХТИЯРОВНА</t>
  </si>
  <si>
    <t>КЕҢЕС АДАМ ДАРХАНҰЛЫ</t>
  </si>
  <si>
    <t>АМАНБАЕВ АСАНАЛИ АСЛАНОВИЧ</t>
  </si>
  <si>
    <t>САТИЕВ РАШИД БАКТЫБЕКОВИЧ</t>
  </si>
  <si>
    <t>ҚОЖАХМЕТ АНЕЛЬ ҚАНАТҚЫЗЫ</t>
  </si>
  <si>
    <t>ШАВРИНА СОФИЯ АЛЕКСЕЕВНА</t>
  </si>
  <si>
    <t>ПАЗЫНИН СЕРГЕЙ СЕРГЕЕВИЧ</t>
  </si>
  <si>
    <t>МАЛАЕВА АЙЛИН КЕНЖЕБЕКОВНА</t>
  </si>
  <si>
    <t>ХАМИТ СЕЗІМ ЖОМАРТҚЫЗЫ</t>
  </si>
  <si>
    <t>РАХОВ АЛЛАН РУСЛАНОВИЧ</t>
  </si>
  <si>
    <t>БАЙКАДАМОВ ОРЫНБЕК ЕСЛАМБЕКОВИЧ</t>
  </si>
  <si>
    <t>ОМУРЗАКОВ ЭРБОЛ НУРГАЗЫЕВИЧ</t>
  </si>
  <si>
    <t>АБУБАКИРОВА КСЕНИЯ АЛЕКСАНДРОВНА</t>
  </si>
  <si>
    <t>АПИЕВ АЛИНУР ЭДИЛБЕКОВИЧ</t>
  </si>
  <si>
    <t>ГРОТ МАТВЕЙ АРТЁМОВИЧ</t>
  </si>
  <si>
    <t>ГРЕЧИХИНА ВЕРОНИКА АЛЕКСАНДРОВНА</t>
  </si>
  <si>
    <t>КЕНЕШОВА АДЕЛИНА АСЫЛБЕКОВНА</t>
  </si>
  <si>
    <t>АНАРБАЕВА САЛИХА МУХАММАДОВНА</t>
  </si>
  <si>
    <t>ЛАМНОВ ГЛЕБ АНДРЕЕВИЧ</t>
  </si>
  <si>
    <t>ШЕГЕНЕВ АНСАР СПАРТАКҰЛЫ</t>
  </si>
  <si>
    <t>ФАЛЬКЕНБЕРГ КОНСТАНТИН ЛЕОВИЧ</t>
  </si>
  <si>
    <t>САБИТ АМИР РУСЛАНҰЛЫ</t>
  </si>
  <si>
    <t>МЯКОТА МИЛАНА ДМИТРИЕВНА</t>
  </si>
  <si>
    <t>МАХМЕТОВА АЙАРУ АРМАНОВНА</t>
  </si>
  <si>
    <t>ВАЙС АЛЕКСАНДР ДЕНИСОВИЧ</t>
  </si>
  <si>
    <t>СУЛТЫГОВ МАНСУР МАГОМЕДОВИЧ</t>
  </si>
  <si>
    <t>УЛЬЯНИЦКИЙ МАТВЕЙ ДЕНИСОВИЧ</t>
  </si>
  <si>
    <t>КОЗЛОВА АНАСТАСИЯ ДЕНИСОВНА</t>
  </si>
  <si>
    <t>ЛИ КАМИЛА ВАЛЕРЬЕВНА</t>
  </si>
  <si>
    <t>ПШЕНИЧНЫЙ МИХАИЛ АЛЕКСАНДРОВИЧ</t>
  </si>
  <si>
    <t>МУРАТОВА АНЕЛЯ ДУДАРОВНА</t>
  </si>
  <si>
    <t>БАХЫТБЕК МАЛІК РУСТЕМҰЛЫ</t>
  </si>
  <si>
    <t>НУРБЕКОВ АДИЛЬХАН АЗАМАТОВИЧ</t>
  </si>
  <si>
    <t>ҚАЙЫРЖАН КАРИМ ФАРХАТҰЛЫ</t>
  </si>
  <si>
    <t>МАНЖОЛА МАТВЕЙ ГРИГОРЬЕВИЧ</t>
  </si>
  <si>
    <t>ПОЛОНКОЕВ ХАЛИД АРТУРОВИЧ</t>
  </si>
  <si>
    <t>ТАСЫМ ДАРИЯ ЖАСЛАНҚЫЗЫ</t>
  </si>
  <si>
    <t>ҚАЙРАШ МИРАС ДИДАРҰЛЫ</t>
  </si>
  <si>
    <t>УТЕШЕВ РАТМИР АЛЕКСАНДРОВИЧ</t>
  </si>
  <si>
    <t>ЕРКІН АЛИМ АЗАМАТҰЛЫ</t>
  </si>
  <si>
    <t>САКУПОВА ЖАСМИНА ЖАСУЛАНОВНА</t>
  </si>
  <si>
    <t>БОРЩЁВА ТАИСИЯ ВАСИЛЬЕВНА</t>
  </si>
  <si>
    <t>ТУРСУНАЛИЕВ АБДИШУКУР ЖУМАБЕКОВИЧ</t>
  </si>
  <si>
    <t>ТУРСУНАЛИЕВА ХАМИДА ЖУМАБЕКОВНА</t>
  </si>
  <si>
    <t>ЕЛТАЙ ЕРАЛЫ ОМАРҰЛЫ</t>
  </si>
  <si>
    <t>ПАРЕМСКИЙ ВИКТОР АЛЕКСЕЕВИЧ</t>
  </si>
  <si>
    <t>МАЛГАЖДАР НҰРИМАН НАРИМАНҰЛЫ</t>
  </si>
  <si>
    <t xml:space="preserve">ИЛЬЯСҰЛЫ САЯН </t>
  </si>
  <si>
    <t>БАЯНДИНОВА ЖУЛДЫЗ ЕРКИНОВНА</t>
  </si>
  <si>
    <t>ТАЛҒАТ ИСЛАМ АЗАМАТҰЛЫ</t>
  </si>
  <si>
    <t>САФАРОВ УЛАН АБДУШУКУРОВИЧ</t>
  </si>
  <si>
    <t>32(некорректное значение)</t>
  </si>
  <si>
    <t>41(некорректное значение)</t>
  </si>
  <si>
    <t>31(некорректное значение)</t>
  </si>
  <si>
    <t>Руководитель организации образования ________________     Альжанова Р.Н.</t>
  </si>
</sst>
</file>

<file path=xl/styles.xml><?xml version="1.0" encoding="utf-8"?>
<styleSheet xmlns="http://schemas.openxmlformats.org/spreadsheetml/2006/main">
  <fonts count="33"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0"/>
      <color rgb="FF1E1E1E"/>
      <name val="Times New Roman"/>
      <family val="1"/>
      <charset val="204"/>
    </font>
    <font>
      <sz val="11"/>
      <color rgb="FF1E1E1E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0">
    <xf numFmtId="0" fontId="18" fillId="0" borderId="0" xfId="0" applyFont="1"/>
    <xf numFmtId="0" fontId="0" fillId="0" borderId="0" xfId="0"/>
    <xf numFmtId="0" fontId="20" fillId="0" borderId="0" xfId="0" applyFont="1"/>
    <xf numFmtId="0" fontId="22" fillId="0" borderId="0" xfId="0" applyFont="1"/>
    <xf numFmtId="0" fontId="21" fillId="0" borderId="0" xfId="0" applyFont="1"/>
    <xf numFmtId="0" fontId="20" fillId="0" borderId="12" xfId="0" applyFont="1" applyBorder="1"/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0" fontId="24" fillId="33" borderId="12" xfId="0" applyFont="1" applyFill="1" applyBorder="1" applyAlignment="1">
      <alignment horizontal="center" vertical="center" wrapText="1"/>
    </xf>
    <xf numFmtId="0" fontId="25" fillId="33" borderId="12" xfId="0" applyFont="1" applyFill="1" applyBorder="1" applyAlignment="1">
      <alignment vertical="center" wrapText="1"/>
    </xf>
    <xf numFmtId="0" fontId="23" fillId="0" borderId="0" xfId="0" applyFont="1" applyAlignment="1">
      <alignment vertical="top"/>
    </xf>
    <xf numFmtId="0" fontId="18" fillId="0" borderId="0" xfId="0" applyFont="1" applyAlignment="1">
      <alignment wrapText="1"/>
    </xf>
    <xf numFmtId="0" fontId="19" fillId="0" borderId="12" xfId="0" applyFont="1" applyBorder="1" applyAlignment="1">
      <alignment horizontal="center" vertical="center" wrapText="1"/>
    </xf>
    <xf numFmtId="0" fontId="20" fillId="0" borderId="12" xfId="0" applyFont="1" applyBorder="1" applyAlignment="1">
      <alignment wrapText="1"/>
    </xf>
    <xf numFmtId="0" fontId="28" fillId="0" borderId="0" xfId="0" applyFont="1"/>
    <xf numFmtId="0" fontId="18" fillId="0" borderId="0" xfId="0" applyFont="1" applyAlignment="1">
      <alignment horizontal="center" vertical="center" wrapText="1"/>
    </xf>
    <xf numFmtId="0" fontId="29" fillId="0" borderId="12" xfId="0" applyFont="1" applyBorder="1" applyAlignment="1">
      <alignment wrapText="1"/>
    </xf>
    <xf numFmtId="0" fontId="29" fillId="0" borderId="12" xfId="0" applyFont="1" applyBorder="1"/>
    <xf numFmtId="0" fontId="29" fillId="0" borderId="0" xfId="0" applyFont="1"/>
    <xf numFmtId="0" fontId="30" fillId="0" borderId="12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18" fillId="0" borderId="0" xfId="0" applyFont="1" applyAlignment="1">
      <alignment horizontal="left" wrapText="1"/>
    </xf>
    <xf numFmtId="0" fontId="19" fillId="0" borderId="12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left" wrapText="1"/>
    </xf>
    <xf numFmtId="0" fontId="31" fillId="0" borderId="12" xfId="0" applyFont="1" applyBorder="1" applyAlignment="1">
      <alignment horizontal="center" vertical="center" wrapText="1"/>
    </xf>
    <xf numFmtId="14" fontId="0" fillId="0" borderId="12" xfId="0" applyNumberFormat="1" applyBorder="1" applyAlignment="1">
      <alignment horizontal="center" vertical="top"/>
    </xf>
    <xf numFmtId="0" fontId="20" fillId="0" borderId="12" xfId="0" applyFont="1" applyBorder="1" applyAlignment="1">
      <alignment horizontal="center" vertical="top" wrapText="1"/>
    </xf>
    <xf numFmtId="0" fontId="0" fillId="0" borderId="12" xfId="0" applyFont="1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0" borderId="12" xfId="0" applyBorder="1" applyAlignment="1">
      <alignment horizontal="center" vertical="top"/>
    </xf>
    <xf numFmtId="0" fontId="18" fillId="0" borderId="12" xfId="0" applyFont="1" applyBorder="1" applyAlignment="1">
      <alignment horizontal="center" vertical="top" wrapText="1"/>
    </xf>
    <xf numFmtId="0" fontId="19" fillId="0" borderId="12" xfId="0" applyFont="1" applyBorder="1" applyAlignment="1">
      <alignment horizontal="center" vertical="top"/>
    </xf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horizontal="right"/>
    </xf>
    <xf numFmtId="0" fontId="19" fillId="0" borderId="0" xfId="0" applyFont="1" applyAlignment="1">
      <alignment horizontal="center" wrapText="1"/>
    </xf>
    <xf numFmtId="0" fontId="19" fillId="0" borderId="0" xfId="0" applyFont="1" applyAlignment="1">
      <alignment horizontal="center"/>
    </xf>
    <xf numFmtId="0" fontId="0" fillId="0" borderId="12" xfId="0" applyBorder="1" applyAlignment="1">
      <alignment horizontal="center" vertical="top" wrapText="1"/>
    </xf>
    <xf numFmtId="0" fontId="31" fillId="0" borderId="13" xfId="0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  <xf numFmtId="0" fontId="19" fillId="0" borderId="0" xfId="0" applyFont="1" applyAlignment="1">
      <alignment horizontal="right" wrapText="1"/>
    </xf>
    <xf numFmtId="0" fontId="19" fillId="0" borderId="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right" vertical="center" wrapText="1"/>
    </xf>
    <xf numFmtId="0" fontId="24" fillId="33" borderId="12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top"/>
    </xf>
    <xf numFmtId="0" fontId="19" fillId="0" borderId="0" xfId="0" applyFont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M12"/>
  <sheetViews>
    <sheetView workbookViewId="0">
      <selection activeCell="A16" sqref="A16:XFD16"/>
    </sheetView>
  </sheetViews>
  <sheetFormatPr defaultRowHeight="15"/>
  <cols>
    <col min="1" max="1" width="1.7109375" style="18" customWidth="1"/>
    <col min="2" max="2" width="2.7109375" style="18" customWidth="1"/>
    <col min="3" max="3" width="13.42578125" style="18" customWidth="1"/>
    <col min="4" max="4" width="9.85546875" style="18" customWidth="1"/>
    <col min="5" max="5" width="13.85546875" style="18" customWidth="1"/>
    <col min="6" max="6" width="25.28515625" style="18" customWidth="1"/>
    <col min="7" max="7" width="14.5703125" style="18" customWidth="1"/>
    <col min="8" max="8" width="10.28515625" style="18" customWidth="1"/>
    <col min="9" max="9" width="8.5703125" style="18" customWidth="1"/>
    <col min="10" max="10" width="22.85546875" style="18" customWidth="1"/>
    <col min="11" max="11" width="18" style="18" customWidth="1"/>
    <col min="12" max="12" width="22.85546875" style="18" customWidth="1"/>
    <col min="13" max="13" width="13.85546875" style="18" customWidth="1"/>
    <col min="14" max="16384" width="9.140625" style="18"/>
  </cols>
  <sheetData>
    <row r="3" spans="2:13" s="4" customFormat="1" ht="15.75">
      <c r="I3" s="34" t="s">
        <v>8</v>
      </c>
      <c r="J3" s="34"/>
      <c r="K3" s="34"/>
      <c r="L3" s="34"/>
    </row>
    <row r="5" spans="2:13" ht="53.25" customHeight="1">
      <c r="B5" s="35" t="s">
        <v>10</v>
      </c>
      <c r="C5" s="36"/>
      <c r="D5" s="36"/>
      <c r="E5" s="36"/>
      <c r="F5" s="36"/>
      <c r="G5" s="36"/>
      <c r="H5" s="36"/>
      <c r="I5" s="36"/>
      <c r="J5" s="36"/>
      <c r="K5" s="36"/>
      <c r="L5" s="36"/>
    </row>
    <row r="6" spans="2:13">
      <c r="B6" s="36" t="s">
        <v>9</v>
      </c>
      <c r="C6" s="36"/>
      <c r="D6" s="36"/>
      <c r="E6" s="36"/>
      <c r="F6" s="36"/>
      <c r="G6" s="36"/>
      <c r="H6" s="36"/>
      <c r="I6" s="36"/>
      <c r="J6" s="36"/>
      <c r="K6" s="36"/>
      <c r="L6" s="36"/>
    </row>
    <row r="7" spans="2:13" ht="130.5" customHeight="1">
      <c r="B7" s="19" t="s">
        <v>0</v>
      </c>
      <c r="C7" s="19" t="s">
        <v>1</v>
      </c>
      <c r="D7" s="19" t="s">
        <v>44</v>
      </c>
      <c r="E7" s="19" t="s">
        <v>49</v>
      </c>
      <c r="F7" s="19" t="s">
        <v>2</v>
      </c>
      <c r="G7" s="20" t="s">
        <v>45</v>
      </c>
      <c r="H7" s="20" t="s">
        <v>47</v>
      </c>
      <c r="I7" s="19" t="s">
        <v>7</v>
      </c>
      <c r="J7" s="19" t="s">
        <v>3</v>
      </c>
      <c r="K7" s="20" t="s">
        <v>4</v>
      </c>
      <c r="L7" s="20" t="s">
        <v>48</v>
      </c>
      <c r="M7" s="20" t="s">
        <v>46</v>
      </c>
    </row>
    <row r="8" spans="2:13">
      <c r="B8" s="16"/>
      <c r="C8" s="16"/>
      <c r="D8" s="16"/>
      <c r="E8" s="16"/>
      <c r="F8" s="16"/>
      <c r="G8" s="17"/>
      <c r="H8" s="17"/>
      <c r="I8" s="16"/>
      <c r="J8" s="16"/>
      <c r="K8" s="16"/>
      <c r="L8" s="16"/>
      <c r="M8" s="17"/>
    </row>
    <row r="11" spans="2:13" s="3" customFormat="1" ht="15.75">
      <c r="B11" s="4" t="s">
        <v>5</v>
      </c>
      <c r="C11" s="4"/>
      <c r="D11" s="4"/>
      <c r="E11" s="4"/>
      <c r="F11" s="4"/>
    </row>
    <row r="12" spans="2:13">
      <c r="B12" s="2" t="s">
        <v>6</v>
      </c>
      <c r="C12" s="2"/>
      <c r="D12" s="2"/>
      <c r="E12" s="2"/>
      <c r="F12" s="2"/>
    </row>
  </sheetData>
  <mergeCells count="3">
    <mergeCell ref="I3:L3"/>
    <mergeCell ref="B5:L5"/>
    <mergeCell ref="B6:L6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J583"/>
  <sheetViews>
    <sheetView tabSelected="1" topLeftCell="A7" zoomScale="80" zoomScaleNormal="80" workbookViewId="0">
      <selection activeCell="U366" sqref="U366"/>
    </sheetView>
  </sheetViews>
  <sheetFormatPr defaultRowHeight="15"/>
  <cols>
    <col min="1" max="1" width="4.42578125" style="11" customWidth="1"/>
    <col min="2" max="2" width="20.28515625" style="11" customWidth="1"/>
    <col min="3" max="3" width="14.7109375" style="21" customWidth="1"/>
    <col min="4" max="4" width="14.7109375" style="11" customWidth="1"/>
    <col min="5" max="5" width="22" style="11" customWidth="1"/>
    <col min="6" max="6" width="20.28515625" style="11" customWidth="1"/>
    <col min="7" max="7" width="10.5703125" style="11" customWidth="1"/>
    <col min="8" max="8" width="19.5703125" style="11" customWidth="1"/>
    <col min="9" max="9" width="10.42578125" style="11" customWidth="1"/>
    <col min="10" max="10" width="18.42578125" style="11" customWidth="1"/>
    <col min="11" max="16384" width="9.140625" style="11"/>
  </cols>
  <sheetData>
    <row r="2" spans="1:10" ht="15" customHeight="1">
      <c r="E2" s="40" t="s">
        <v>11</v>
      </c>
      <c r="F2" s="40"/>
      <c r="G2" s="40"/>
      <c r="H2" s="40"/>
      <c r="I2" s="40"/>
      <c r="J2" s="40"/>
    </row>
    <row r="3" spans="1:10" ht="15" customHeight="1">
      <c r="A3" s="41" t="s">
        <v>98</v>
      </c>
      <c r="B3" s="41"/>
      <c r="C3" s="41"/>
      <c r="D3" s="41"/>
      <c r="E3" s="41"/>
      <c r="F3" s="41"/>
      <c r="G3" s="41"/>
      <c r="H3" s="41"/>
      <c r="I3" s="41"/>
      <c r="J3" s="41"/>
    </row>
    <row r="4" spans="1:10" ht="15.75" customHeight="1">
      <c r="A4" s="41"/>
      <c r="B4" s="41"/>
      <c r="C4" s="41"/>
      <c r="D4" s="41"/>
      <c r="E4" s="41"/>
      <c r="F4" s="41"/>
      <c r="G4" s="41"/>
      <c r="H4" s="41"/>
      <c r="I4" s="41"/>
      <c r="J4" s="41"/>
    </row>
    <row r="5" spans="1:10" ht="30" customHeight="1">
      <c r="A5" s="42"/>
      <c r="B5" s="42"/>
      <c r="C5" s="42"/>
      <c r="D5" s="42"/>
      <c r="E5" s="42"/>
      <c r="F5" s="42"/>
      <c r="G5" s="42"/>
      <c r="H5" s="42"/>
      <c r="I5" s="42"/>
      <c r="J5" s="42"/>
    </row>
    <row r="6" spans="1:10" s="15" customFormat="1" ht="25.5" customHeight="1">
      <c r="A6" s="23" t="s">
        <v>43</v>
      </c>
      <c r="B6" s="23" t="s">
        <v>13</v>
      </c>
      <c r="C6" s="22" t="s">
        <v>14</v>
      </c>
      <c r="D6" s="23" t="s">
        <v>15</v>
      </c>
      <c r="E6" s="23" t="s">
        <v>16</v>
      </c>
      <c r="F6" s="23" t="s">
        <v>17</v>
      </c>
      <c r="G6" s="38" t="s">
        <v>18</v>
      </c>
      <c r="H6" s="39"/>
      <c r="I6" s="38" t="s">
        <v>19</v>
      </c>
      <c r="J6" s="39"/>
    </row>
    <row r="7" spans="1:10" ht="52.5" customHeight="1">
      <c r="A7" s="13"/>
      <c r="B7" s="13"/>
      <c r="C7" s="24"/>
      <c r="D7" s="13"/>
      <c r="E7" s="13"/>
      <c r="F7" s="13"/>
      <c r="G7" s="25" t="s">
        <v>20</v>
      </c>
      <c r="H7" s="25" t="s">
        <v>50</v>
      </c>
      <c r="I7" s="25" t="s">
        <v>21</v>
      </c>
      <c r="J7" s="25" t="s">
        <v>22</v>
      </c>
    </row>
    <row r="8" spans="1:10" ht="57.75" customHeight="1">
      <c r="A8" s="27">
        <v>1</v>
      </c>
      <c r="B8" s="28" t="s">
        <v>99</v>
      </c>
      <c r="C8" s="26">
        <v>43628</v>
      </c>
      <c r="D8" s="29" t="str">
        <f>"13 группа"</f>
        <v>13 группа</v>
      </c>
      <c r="E8" s="37" t="s">
        <v>310</v>
      </c>
      <c r="F8" s="37"/>
      <c r="G8" s="30" t="str">
        <f>"2023-01-23"</f>
        <v>2023-01-23</v>
      </c>
      <c r="H8" s="30"/>
      <c r="I8" s="26"/>
      <c r="J8" s="30"/>
    </row>
    <row r="9" spans="1:10" ht="48" customHeight="1">
      <c r="A9" s="27">
        <v>2</v>
      </c>
      <c r="B9" s="28" t="s">
        <v>100</v>
      </c>
      <c r="C9" s="26">
        <v>43626</v>
      </c>
      <c r="D9" s="29" t="str">
        <f>"8 группа"</f>
        <v>8 группа</v>
      </c>
      <c r="E9" s="37" t="s">
        <v>310</v>
      </c>
      <c r="F9" s="37"/>
      <c r="G9" s="30" t="str">
        <f>"2023-01-30"</f>
        <v>2023-01-30</v>
      </c>
      <c r="H9" s="30"/>
      <c r="I9" s="26"/>
      <c r="J9" s="30"/>
    </row>
    <row r="10" spans="1:10" ht="52.5" customHeight="1">
      <c r="A10" s="27">
        <v>3</v>
      </c>
      <c r="B10" s="28" t="s">
        <v>101</v>
      </c>
      <c r="C10" s="26">
        <v>43426</v>
      </c>
      <c r="D10" s="29" t="str">
        <f>"10 группа"</f>
        <v>10 группа</v>
      </c>
      <c r="E10" s="37" t="s">
        <v>310</v>
      </c>
      <c r="F10" s="37"/>
      <c r="G10" s="30" t="str">
        <f>"2023-02-23"</f>
        <v>2023-02-23</v>
      </c>
      <c r="H10" s="30"/>
      <c r="I10" s="26"/>
      <c r="J10" s="30"/>
    </row>
    <row r="11" spans="1:10" ht="51.75" customHeight="1">
      <c r="A11" s="27">
        <v>4</v>
      </c>
      <c r="B11" s="28" t="s">
        <v>102</v>
      </c>
      <c r="C11" s="26">
        <v>43829</v>
      </c>
      <c r="D11" s="29" t="str">
        <f>"9 группа"</f>
        <v>9 группа</v>
      </c>
      <c r="E11" s="37" t="s">
        <v>310</v>
      </c>
      <c r="F11" s="37"/>
      <c r="G11" s="30" t="str">
        <f>"2023-06-01"</f>
        <v>2023-06-01</v>
      </c>
      <c r="H11" s="30"/>
      <c r="I11" s="26"/>
      <c r="J11" s="30"/>
    </row>
    <row r="12" spans="1:10" ht="90" customHeight="1">
      <c r="A12" s="27">
        <v>5</v>
      </c>
      <c r="B12" s="28" t="s">
        <v>103</v>
      </c>
      <c r="C12" s="26">
        <v>43803</v>
      </c>
      <c r="D12" s="29" t="str">
        <f>"10 группа"</f>
        <v>10 группа</v>
      </c>
      <c r="E12" s="37" t="s">
        <v>310</v>
      </c>
      <c r="F12" s="37"/>
      <c r="G12" s="30" t="str">
        <f>"2023-05-03"</f>
        <v>2023-05-03</v>
      </c>
      <c r="H12" s="30"/>
      <c r="I12" s="26"/>
      <c r="J12" s="30"/>
    </row>
    <row r="13" spans="1:10" ht="56.25" customHeight="1">
      <c r="A13" s="27">
        <v>6</v>
      </c>
      <c r="B13" s="28" t="s">
        <v>104</v>
      </c>
      <c r="C13" s="26">
        <v>43403</v>
      </c>
      <c r="D13" s="29" t="str">
        <f>"10 группа"</f>
        <v>10 группа</v>
      </c>
      <c r="E13" s="37" t="s">
        <v>310</v>
      </c>
      <c r="F13" s="37"/>
      <c r="G13" s="30" t="str">
        <f t="shared" ref="G13:G20" si="0">"2023-06-01"</f>
        <v>2023-06-01</v>
      </c>
      <c r="H13" s="30"/>
      <c r="I13" s="26"/>
      <c r="J13" s="30"/>
    </row>
    <row r="14" spans="1:10" ht="54" customHeight="1">
      <c r="A14" s="27">
        <v>7</v>
      </c>
      <c r="B14" s="28" t="s">
        <v>105</v>
      </c>
      <c r="C14" s="26">
        <v>43423</v>
      </c>
      <c r="D14" s="29" t="str">
        <f>"10 группа"</f>
        <v>10 группа</v>
      </c>
      <c r="E14" s="37" t="s">
        <v>310</v>
      </c>
      <c r="F14" s="37"/>
      <c r="G14" s="30" t="str">
        <f t="shared" si="0"/>
        <v>2023-06-01</v>
      </c>
      <c r="H14" s="30"/>
      <c r="I14" s="26"/>
      <c r="J14" s="30"/>
    </row>
    <row r="15" spans="1:10" ht="49.5" customHeight="1">
      <c r="A15" s="27">
        <v>8</v>
      </c>
      <c r="B15" s="28" t="s">
        <v>106</v>
      </c>
      <c r="C15" s="26">
        <v>43482</v>
      </c>
      <c r="D15" s="29" t="str">
        <f t="shared" ref="D15:D20" si="1">"9 группа"</f>
        <v>9 группа</v>
      </c>
      <c r="E15" s="37" t="s">
        <v>310</v>
      </c>
      <c r="F15" s="37"/>
      <c r="G15" s="30" t="str">
        <f t="shared" si="0"/>
        <v>2023-06-01</v>
      </c>
      <c r="H15" s="30"/>
      <c r="I15" s="26"/>
      <c r="J15" s="30"/>
    </row>
    <row r="16" spans="1:10" ht="61.5" customHeight="1">
      <c r="A16" s="27">
        <v>9</v>
      </c>
      <c r="B16" s="28" t="s">
        <v>107</v>
      </c>
      <c r="C16" s="26">
        <v>43751</v>
      </c>
      <c r="D16" s="29" t="str">
        <f t="shared" si="1"/>
        <v>9 группа</v>
      </c>
      <c r="E16" s="37" t="s">
        <v>310</v>
      </c>
      <c r="F16" s="37"/>
      <c r="G16" s="30" t="str">
        <f t="shared" si="0"/>
        <v>2023-06-01</v>
      </c>
      <c r="H16" s="30"/>
      <c r="I16" s="26"/>
      <c r="J16" s="30"/>
    </row>
    <row r="17" spans="1:10" ht="54" customHeight="1">
      <c r="A17" s="27">
        <v>10</v>
      </c>
      <c r="B17" s="28" t="s">
        <v>108</v>
      </c>
      <c r="C17" s="26">
        <v>43704</v>
      </c>
      <c r="D17" s="29" t="str">
        <f t="shared" si="1"/>
        <v>9 группа</v>
      </c>
      <c r="E17" s="37" t="s">
        <v>310</v>
      </c>
      <c r="F17" s="37"/>
      <c r="G17" s="30" t="str">
        <f t="shared" si="0"/>
        <v>2023-06-01</v>
      </c>
      <c r="H17" s="30"/>
      <c r="I17" s="26"/>
      <c r="J17" s="30"/>
    </row>
    <row r="18" spans="1:10" ht="48.75" customHeight="1">
      <c r="A18" s="27">
        <v>11</v>
      </c>
      <c r="B18" s="28" t="s">
        <v>109</v>
      </c>
      <c r="C18" s="26">
        <v>43664</v>
      </c>
      <c r="D18" s="29" t="str">
        <f t="shared" si="1"/>
        <v>9 группа</v>
      </c>
      <c r="E18" s="37" t="s">
        <v>310</v>
      </c>
      <c r="F18" s="37"/>
      <c r="G18" s="30" t="str">
        <f t="shared" si="0"/>
        <v>2023-06-01</v>
      </c>
      <c r="H18" s="30"/>
      <c r="I18" s="26"/>
      <c r="J18" s="30"/>
    </row>
    <row r="19" spans="1:10" ht="64.5" customHeight="1">
      <c r="A19" s="27">
        <v>12</v>
      </c>
      <c r="B19" s="28" t="s">
        <v>110</v>
      </c>
      <c r="C19" s="26">
        <v>43738</v>
      </c>
      <c r="D19" s="29" t="str">
        <f t="shared" si="1"/>
        <v>9 группа</v>
      </c>
      <c r="E19" s="37" t="s">
        <v>310</v>
      </c>
      <c r="F19" s="37"/>
      <c r="G19" s="30" t="str">
        <f t="shared" si="0"/>
        <v>2023-06-01</v>
      </c>
      <c r="H19" s="30"/>
      <c r="I19" s="26"/>
      <c r="J19" s="30"/>
    </row>
    <row r="20" spans="1:10" ht="66" customHeight="1">
      <c r="A20" s="27">
        <v>13</v>
      </c>
      <c r="B20" s="28" t="s">
        <v>111</v>
      </c>
      <c r="C20" s="26">
        <v>43514</v>
      </c>
      <c r="D20" s="29" t="str">
        <f t="shared" si="1"/>
        <v>9 группа</v>
      </c>
      <c r="E20" s="37" t="s">
        <v>310</v>
      </c>
      <c r="F20" s="37"/>
      <c r="G20" s="30" t="str">
        <f t="shared" si="0"/>
        <v>2023-06-01</v>
      </c>
      <c r="H20" s="30"/>
      <c r="I20" s="26"/>
      <c r="J20" s="30"/>
    </row>
    <row r="21" spans="1:10" ht="45">
      <c r="A21" s="27">
        <v>14</v>
      </c>
      <c r="B21" s="28" t="s">
        <v>112</v>
      </c>
      <c r="C21" s="26">
        <v>43858</v>
      </c>
      <c r="D21" s="29" t="str">
        <f>"1группа"</f>
        <v>1группа</v>
      </c>
      <c r="E21" s="37" t="s">
        <v>38</v>
      </c>
      <c r="F21" s="37"/>
      <c r="G21" s="30" t="str">
        <f t="shared" ref="G21:G26" si="2">"2023-06-05"</f>
        <v>2023-06-05</v>
      </c>
      <c r="H21" s="30"/>
      <c r="I21" s="26"/>
      <c r="J21" s="30"/>
    </row>
    <row r="22" spans="1:10" ht="66" customHeight="1">
      <c r="A22" s="27">
        <v>15</v>
      </c>
      <c r="B22" s="28" t="s">
        <v>113</v>
      </c>
      <c r="C22" s="26">
        <v>43817</v>
      </c>
      <c r="D22" s="29" t="str">
        <f>"8 группа"</f>
        <v>8 группа</v>
      </c>
      <c r="E22" s="37" t="s">
        <v>310</v>
      </c>
      <c r="F22" s="37"/>
      <c r="G22" s="30" t="str">
        <f t="shared" si="2"/>
        <v>2023-06-05</v>
      </c>
      <c r="H22" s="30"/>
      <c r="I22" s="26"/>
      <c r="J22" s="30"/>
    </row>
    <row r="23" spans="1:10" ht="45">
      <c r="A23" s="27">
        <v>16</v>
      </c>
      <c r="B23" s="28" t="s">
        <v>114</v>
      </c>
      <c r="C23" s="26">
        <v>43896</v>
      </c>
      <c r="D23" s="29" t="str">
        <f>"1группа"</f>
        <v>1группа</v>
      </c>
      <c r="E23" s="37" t="s">
        <v>38</v>
      </c>
      <c r="F23" s="37"/>
      <c r="G23" s="30" t="str">
        <f t="shared" si="2"/>
        <v>2023-06-05</v>
      </c>
      <c r="H23" s="30"/>
      <c r="I23" s="26"/>
      <c r="J23" s="30"/>
    </row>
    <row r="24" spans="1:10" ht="45">
      <c r="A24" s="27">
        <v>17</v>
      </c>
      <c r="B24" s="28" t="s">
        <v>115</v>
      </c>
      <c r="C24" s="26">
        <v>43902</v>
      </c>
      <c r="D24" s="29" t="str">
        <f>"1группа"</f>
        <v>1группа</v>
      </c>
      <c r="E24" s="37" t="s">
        <v>38</v>
      </c>
      <c r="F24" s="37"/>
      <c r="G24" s="30" t="str">
        <f t="shared" si="2"/>
        <v>2023-06-05</v>
      </c>
      <c r="H24" s="30"/>
      <c r="I24" s="26"/>
      <c r="J24" s="30"/>
    </row>
    <row r="25" spans="1:10" ht="30">
      <c r="A25" s="27">
        <v>18</v>
      </c>
      <c r="B25" s="28" t="s">
        <v>116</v>
      </c>
      <c r="C25" s="26">
        <v>43942</v>
      </c>
      <c r="D25" s="29" t="str">
        <f>"1группа"</f>
        <v>1группа</v>
      </c>
      <c r="E25" s="37" t="s">
        <v>38</v>
      </c>
      <c r="F25" s="37"/>
      <c r="G25" s="30" t="str">
        <f t="shared" si="2"/>
        <v>2023-06-05</v>
      </c>
      <c r="H25" s="30"/>
      <c r="I25" s="26"/>
      <c r="J25" s="30"/>
    </row>
    <row r="26" spans="1:10" ht="30">
      <c r="A26" s="27">
        <v>19</v>
      </c>
      <c r="B26" s="28" t="s">
        <v>117</v>
      </c>
      <c r="C26" s="26">
        <v>43887</v>
      </c>
      <c r="D26" s="29" t="str">
        <f>"1группа"</f>
        <v>1группа</v>
      </c>
      <c r="E26" s="37" t="s">
        <v>38</v>
      </c>
      <c r="F26" s="37"/>
      <c r="G26" s="30" t="str">
        <f t="shared" si="2"/>
        <v>2023-06-05</v>
      </c>
      <c r="H26" s="30"/>
      <c r="I26" s="26"/>
      <c r="J26" s="30"/>
    </row>
    <row r="27" spans="1:10" ht="45">
      <c r="A27" s="27">
        <v>20</v>
      </c>
      <c r="B27" s="28" t="s">
        <v>118</v>
      </c>
      <c r="C27" s="26">
        <v>43870</v>
      </c>
      <c r="D27" s="29" t="str">
        <f>"1группа"</f>
        <v>1группа</v>
      </c>
      <c r="E27" s="37" t="s">
        <v>38</v>
      </c>
      <c r="F27" s="37"/>
      <c r="G27" s="30" t="str">
        <f>"2023-06-06"</f>
        <v>2023-06-06</v>
      </c>
      <c r="H27" s="30"/>
      <c r="I27" s="26"/>
      <c r="J27" s="30"/>
    </row>
    <row r="28" spans="1:10" ht="90" customHeight="1">
      <c r="A28" s="27">
        <v>21</v>
      </c>
      <c r="B28" s="28" t="s">
        <v>119</v>
      </c>
      <c r="C28" s="26">
        <v>43501</v>
      </c>
      <c r="D28" s="29" t="str">
        <f>"12 группа"</f>
        <v>12 группа</v>
      </c>
      <c r="E28" s="37" t="s">
        <v>310</v>
      </c>
      <c r="F28" s="37"/>
      <c r="G28" s="30" t="str">
        <f>"2023-06-06"</f>
        <v>2023-06-06</v>
      </c>
      <c r="H28" s="30"/>
      <c r="I28" s="26"/>
      <c r="J28" s="30"/>
    </row>
    <row r="29" spans="1:10" ht="90" customHeight="1">
      <c r="A29" s="27">
        <v>22</v>
      </c>
      <c r="B29" s="28" t="s">
        <v>120</v>
      </c>
      <c r="C29" s="26">
        <v>43576</v>
      </c>
      <c r="D29" s="29" t="str">
        <f>"12 группа"</f>
        <v>12 группа</v>
      </c>
      <c r="E29" s="37" t="s">
        <v>310</v>
      </c>
      <c r="F29" s="37"/>
      <c r="G29" s="30" t="str">
        <f>"2023-06-06"</f>
        <v>2023-06-06</v>
      </c>
      <c r="H29" s="30"/>
      <c r="I29" s="26"/>
      <c r="J29" s="30"/>
    </row>
    <row r="30" spans="1:10" ht="90" customHeight="1">
      <c r="A30" s="27">
        <v>23</v>
      </c>
      <c r="B30" s="28" t="s">
        <v>121</v>
      </c>
      <c r="C30" s="26">
        <v>43506</v>
      </c>
      <c r="D30" s="29" t="str">
        <f>"10 группа"</f>
        <v>10 группа</v>
      </c>
      <c r="E30" s="37" t="s">
        <v>310</v>
      </c>
      <c r="F30" s="37"/>
      <c r="G30" s="30" t="str">
        <f>"2023-06-01"</f>
        <v>2023-06-01</v>
      </c>
      <c r="H30" s="30"/>
      <c r="I30" s="26"/>
      <c r="J30" s="30"/>
    </row>
    <row r="31" spans="1:10" ht="45">
      <c r="A31" s="27">
        <v>24</v>
      </c>
      <c r="B31" s="28" t="s">
        <v>122</v>
      </c>
      <c r="C31" s="26">
        <v>43967</v>
      </c>
      <c r="D31" s="29" t="str">
        <f>"1группа"</f>
        <v>1группа</v>
      </c>
      <c r="E31" s="37" t="s">
        <v>38</v>
      </c>
      <c r="F31" s="37"/>
      <c r="G31" s="30" t="str">
        <f>"2023-06-06"</f>
        <v>2023-06-06</v>
      </c>
      <c r="H31" s="30"/>
      <c r="I31" s="26"/>
      <c r="J31" s="30"/>
    </row>
    <row r="32" spans="1:10" ht="30">
      <c r="A32" s="27">
        <v>25</v>
      </c>
      <c r="B32" s="28" t="s">
        <v>123</v>
      </c>
      <c r="C32" s="26">
        <v>43749</v>
      </c>
      <c r="D32" s="29" t="str">
        <f>"1группа"</f>
        <v>1группа</v>
      </c>
      <c r="E32" s="37" t="s">
        <v>38</v>
      </c>
      <c r="F32" s="37"/>
      <c r="G32" s="30" t="str">
        <f>"2023-06-06"</f>
        <v>2023-06-06</v>
      </c>
      <c r="H32" s="30"/>
      <c r="I32" s="26"/>
      <c r="J32" s="30"/>
    </row>
    <row r="33" spans="1:10" ht="30">
      <c r="A33" s="27">
        <v>26</v>
      </c>
      <c r="B33" s="28" t="s">
        <v>124</v>
      </c>
      <c r="C33" s="26">
        <v>43908</v>
      </c>
      <c r="D33" s="29" t="str">
        <f>"1группа"</f>
        <v>1группа</v>
      </c>
      <c r="E33" s="37" t="s">
        <v>38</v>
      </c>
      <c r="F33" s="37"/>
      <c r="G33" s="30" t="str">
        <f>"2023-06-07"</f>
        <v>2023-06-07</v>
      </c>
      <c r="H33" s="30"/>
      <c r="I33" s="26"/>
      <c r="J33" s="30"/>
    </row>
    <row r="34" spans="1:10" ht="30">
      <c r="A34" s="27">
        <v>27</v>
      </c>
      <c r="B34" s="28" t="s">
        <v>125</v>
      </c>
      <c r="C34" s="26">
        <v>43894</v>
      </c>
      <c r="D34" s="29" t="str">
        <f>"1группа"</f>
        <v>1группа</v>
      </c>
      <c r="E34" s="37" t="s">
        <v>38</v>
      </c>
      <c r="F34" s="37"/>
      <c r="G34" s="30" t="str">
        <f>"2023-06-07"</f>
        <v>2023-06-07</v>
      </c>
      <c r="H34" s="30"/>
      <c r="I34" s="26"/>
      <c r="J34" s="30"/>
    </row>
    <row r="35" spans="1:10" ht="30">
      <c r="A35" s="27">
        <v>28</v>
      </c>
      <c r="B35" s="28" t="s">
        <v>126</v>
      </c>
      <c r="C35" s="26">
        <v>43717</v>
      </c>
      <c r="D35" s="29" t="str">
        <f>"1группа"</f>
        <v>1группа</v>
      </c>
      <c r="E35" s="37" t="s">
        <v>38</v>
      </c>
      <c r="F35" s="37"/>
      <c r="G35" s="30" t="str">
        <f>"2023-06-06"</f>
        <v>2023-06-06</v>
      </c>
      <c r="H35" s="30"/>
      <c r="I35" s="26"/>
      <c r="J35" s="30"/>
    </row>
    <row r="36" spans="1:10" ht="30">
      <c r="A36" s="27">
        <v>29</v>
      </c>
      <c r="B36" s="28" t="s">
        <v>127</v>
      </c>
      <c r="C36" s="26">
        <v>43943</v>
      </c>
      <c r="D36" s="29" t="str">
        <f>"6 группа"</f>
        <v>6 группа</v>
      </c>
      <c r="E36" s="37" t="s">
        <v>38</v>
      </c>
      <c r="F36" s="37"/>
      <c r="G36" s="30" t="str">
        <f>"2023-06-07"</f>
        <v>2023-06-07</v>
      </c>
      <c r="H36" s="30"/>
      <c r="I36" s="26"/>
      <c r="J36" s="30"/>
    </row>
    <row r="37" spans="1:10" ht="45">
      <c r="A37" s="27">
        <v>30</v>
      </c>
      <c r="B37" s="28" t="s">
        <v>128</v>
      </c>
      <c r="C37" s="26">
        <v>43841</v>
      </c>
      <c r="D37" s="29" t="str">
        <f>"1группа"</f>
        <v>1группа</v>
      </c>
      <c r="E37" s="37" t="s">
        <v>38</v>
      </c>
      <c r="F37" s="37"/>
      <c r="G37" s="30" t="str">
        <f>"2023-06-07"</f>
        <v>2023-06-07</v>
      </c>
      <c r="H37" s="30"/>
      <c r="I37" s="26"/>
      <c r="J37" s="30"/>
    </row>
    <row r="38" spans="1:10" ht="30">
      <c r="A38" s="27">
        <v>31</v>
      </c>
      <c r="B38" s="28" t="s">
        <v>129</v>
      </c>
      <c r="C38" s="26">
        <v>43978</v>
      </c>
      <c r="D38" s="29" t="str">
        <f>"1группа"</f>
        <v>1группа</v>
      </c>
      <c r="E38" s="37" t="s">
        <v>38</v>
      </c>
      <c r="F38" s="37"/>
      <c r="G38" s="30" t="str">
        <f>"2023-06-07"</f>
        <v>2023-06-07</v>
      </c>
      <c r="H38" s="30"/>
      <c r="I38" s="26"/>
      <c r="J38" s="30"/>
    </row>
    <row r="39" spans="1:10" ht="45">
      <c r="A39" s="27">
        <v>32</v>
      </c>
      <c r="B39" s="28" t="s">
        <v>130</v>
      </c>
      <c r="C39" s="26">
        <v>43832</v>
      </c>
      <c r="D39" s="29" t="str">
        <f>"1группа"</f>
        <v>1группа</v>
      </c>
      <c r="E39" s="37" t="s">
        <v>38</v>
      </c>
      <c r="F39" s="37"/>
      <c r="G39" s="30" t="str">
        <f>"2023-06-07"</f>
        <v>2023-06-07</v>
      </c>
      <c r="H39" s="30"/>
      <c r="I39" s="26"/>
      <c r="J39" s="30"/>
    </row>
    <row r="40" spans="1:10" ht="30">
      <c r="A40" s="27">
        <v>33</v>
      </c>
      <c r="B40" s="28" t="s">
        <v>131</v>
      </c>
      <c r="C40" s="26">
        <v>43966</v>
      </c>
      <c r="D40" s="29" t="str">
        <f>"6 группа"</f>
        <v>6 группа</v>
      </c>
      <c r="E40" s="37" t="s">
        <v>38</v>
      </c>
      <c r="F40" s="37"/>
      <c r="G40" s="30" t="str">
        <f>"2023-06-08"</f>
        <v>2023-06-08</v>
      </c>
      <c r="H40" s="30"/>
      <c r="I40" s="26"/>
      <c r="J40" s="30"/>
    </row>
    <row r="41" spans="1:10" ht="30">
      <c r="A41" s="27">
        <v>34</v>
      </c>
      <c r="B41" s="28" t="s">
        <v>132</v>
      </c>
      <c r="C41" s="26">
        <v>43937</v>
      </c>
      <c r="D41" s="29" t="str">
        <f>"6 группа"</f>
        <v>6 группа</v>
      </c>
      <c r="E41" s="37" t="s">
        <v>38</v>
      </c>
      <c r="F41" s="37"/>
      <c r="G41" s="30" t="str">
        <f>"2023-06-08"</f>
        <v>2023-06-08</v>
      </c>
      <c r="H41" s="30"/>
      <c r="I41" s="26"/>
      <c r="J41" s="30"/>
    </row>
    <row r="42" spans="1:10" ht="30">
      <c r="A42" s="27">
        <v>35</v>
      </c>
      <c r="B42" s="28" t="s">
        <v>133</v>
      </c>
      <c r="C42" s="26">
        <v>43865</v>
      </c>
      <c r="D42" s="29" t="str">
        <f>"1группа"</f>
        <v>1группа</v>
      </c>
      <c r="E42" s="37" t="s">
        <v>38</v>
      </c>
      <c r="F42" s="37"/>
      <c r="G42" s="30" t="str">
        <f>"2023-06-09"</f>
        <v>2023-06-09</v>
      </c>
      <c r="H42" s="30"/>
      <c r="I42" s="26"/>
      <c r="J42" s="30"/>
    </row>
    <row r="43" spans="1:10" ht="30">
      <c r="A43" s="27">
        <v>36</v>
      </c>
      <c r="B43" s="28" t="s">
        <v>134</v>
      </c>
      <c r="C43" s="26">
        <v>43994</v>
      </c>
      <c r="D43" s="29" t="str">
        <f>"1группа"</f>
        <v>1группа</v>
      </c>
      <c r="E43" s="37" t="s">
        <v>38</v>
      </c>
      <c r="F43" s="37"/>
      <c r="G43" s="30" t="str">
        <f>"2023-06-15"</f>
        <v>2023-06-15</v>
      </c>
      <c r="H43" s="30"/>
      <c r="I43" s="26"/>
      <c r="J43" s="30"/>
    </row>
    <row r="44" spans="1:10" ht="30">
      <c r="A44" s="27">
        <v>37</v>
      </c>
      <c r="B44" s="28" t="s">
        <v>135</v>
      </c>
      <c r="C44" s="26">
        <v>43935</v>
      </c>
      <c r="D44" s="29" t="str">
        <f>"1группа"</f>
        <v>1группа</v>
      </c>
      <c r="E44" s="37" t="s">
        <v>38</v>
      </c>
      <c r="F44" s="37"/>
      <c r="G44" s="30" t="str">
        <f>"2023-06-15"</f>
        <v>2023-06-15</v>
      </c>
      <c r="H44" s="30"/>
      <c r="I44" s="26"/>
      <c r="J44" s="30"/>
    </row>
    <row r="45" spans="1:10" ht="30">
      <c r="A45" s="27">
        <v>38</v>
      </c>
      <c r="B45" s="28" t="s">
        <v>136</v>
      </c>
      <c r="C45" s="26">
        <v>43991</v>
      </c>
      <c r="D45" s="29" t="str">
        <f>"1группа"</f>
        <v>1группа</v>
      </c>
      <c r="E45" s="37" t="s">
        <v>38</v>
      </c>
      <c r="F45" s="37"/>
      <c r="G45" s="30" t="str">
        <f>"2023-06-14"</f>
        <v>2023-06-14</v>
      </c>
      <c r="H45" s="30"/>
      <c r="I45" s="26"/>
      <c r="J45" s="30"/>
    </row>
    <row r="46" spans="1:10" ht="90" customHeight="1">
      <c r="A46" s="27">
        <v>39</v>
      </c>
      <c r="B46" s="28" t="s">
        <v>137</v>
      </c>
      <c r="C46" s="26">
        <v>43620</v>
      </c>
      <c r="D46" s="29" t="str">
        <f>"10 группа"</f>
        <v>10 группа</v>
      </c>
      <c r="E46" s="37" t="s">
        <v>310</v>
      </c>
      <c r="F46" s="37"/>
      <c r="G46" s="30" t="str">
        <f>"2023-06-22"</f>
        <v>2023-06-22</v>
      </c>
      <c r="H46" s="30"/>
      <c r="I46" s="26"/>
      <c r="J46" s="30"/>
    </row>
    <row r="47" spans="1:10" ht="30">
      <c r="A47" s="27">
        <v>40</v>
      </c>
      <c r="B47" s="28" t="s">
        <v>138</v>
      </c>
      <c r="C47" s="26">
        <v>43935</v>
      </c>
      <c r="D47" s="29" t="str">
        <f>"6 группа"</f>
        <v>6 группа</v>
      </c>
      <c r="E47" s="37" t="s">
        <v>38</v>
      </c>
      <c r="F47" s="37"/>
      <c r="G47" s="30" t="str">
        <f>"2023-06-27"</f>
        <v>2023-06-27</v>
      </c>
      <c r="H47" s="30"/>
      <c r="I47" s="26"/>
      <c r="J47" s="30"/>
    </row>
    <row r="48" spans="1:10" ht="90" customHeight="1">
      <c r="A48" s="27">
        <v>41</v>
      </c>
      <c r="B48" s="28" t="s">
        <v>139</v>
      </c>
      <c r="C48" s="26">
        <v>43825</v>
      </c>
      <c r="D48" s="29" t="str">
        <f>"12 группа"</f>
        <v>12 группа</v>
      </c>
      <c r="E48" s="37" t="s">
        <v>310</v>
      </c>
      <c r="F48" s="37"/>
      <c r="G48" s="30" t="str">
        <f>"2023-07-03"</f>
        <v>2023-07-03</v>
      </c>
      <c r="H48" s="30"/>
      <c r="I48" s="26"/>
      <c r="J48" s="30"/>
    </row>
    <row r="49" spans="1:10" ht="90" customHeight="1">
      <c r="A49" s="27">
        <v>42</v>
      </c>
      <c r="B49" s="28" t="s">
        <v>140</v>
      </c>
      <c r="C49" s="26">
        <v>43738</v>
      </c>
      <c r="D49" s="29" t="str">
        <f>"2 группа"</f>
        <v>2 группа</v>
      </c>
      <c r="E49" s="37" t="s">
        <v>310</v>
      </c>
      <c r="F49" s="37"/>
      <c r="G49" s="30" t="str">
        <f>"2023-07-03"</f>
        <v>2023-07-03</v>
      </c>
      <c r="H49" s="30"/>
      <c r="I49" s="26"/>
      <c r="J49" s="30"/>
    </row>
    <row r="50" spans="1:10" ht="30">
      <c r="A50" s="27">
        <v>43</v>
      </c>
      <c r="B50" s="28" t="s">
        <v>141</v>
      </c>
      <c r="C50" s="26">
        <v>44001</v>
      </c>
      <c r="D50" s="29" t="str">
        <f>"1группа"</f>
        <v>1группа</v>
      </c>
      <c r="E50" s="37" t="s">
        <v>38</v>
      </c>
      <c r="F50" s="37"/>
      <c r="G50" s="30" t="str">
        <f>"2023-06-22"</f>
        <v>2023-06-22</v>
      </c>
      <c r="H50" s="30"/>
      <c r="I50" s="26"/>
      <c r="J50" s="30"/>
    </row>
    <row r="51" spans="1:10" ht="45">
      <c r="A51" s="27">
        <v>44</v>
      </c>
      <c r="B51" s="28" t="s">
        <v>142</v>
      </c>
      <c r="C51" s="26">
        <v>43852</v>
      </c>
      <c r="D51" s="29" t="str">
        <f>"6 группа"</f>
        <v>6 группа</v>
      </c>
      <c r="E51" s="37" t="s">
        <v>38</v>
      </c>
      <c r="F51" s="37"/>
      <c r="G51" s="30" t="str">
        <f>"2023-06-19"</f>
        <v>2023-06-19</v>
      </c>
      <c r="H51" s="30"/>
      <c r="I51" s="26"/>
      <c r="J51" s="30"/>
    </row>
    <row r="52" spans="1:10" ht="30">
      <c r="A52" s="27">
        <v>45</v>
      </c>
      <c r="B52" s="28" t="s">
        <v>143</v>
      </c>
      <c r="C52" s="26">
        <v>43841</v>
      </c>
      <c r="D52" s="29" t="str">
        <f>"6 группа"</f>
        <v>6 группа</v>
      </c>
      <c r="E52" s="37" t="s">
        <v>38</v>
      </c>
      <c r="F52" s="37"/>
      <c r="G52" s="30" t="str">
        <f>"2023-06-20"</f>
        <v>2023-06-20</v>
      </c>
      <c r="H52" s="30"/>
      <c r="I52" s="26"/>
      <c r="J52" s="30"/>
    </row>
    <row r="53" spans="1:10" ht="30">
      <c r="A53" s="27">
        <v>46</v>
      </c>
      <c r="B53" s="28" t="s">
        <v>144</v>
      </c>
      <c r="C53" s="26">
        <v>43982</v>
      </c>
      <c r="D53" s="29" t="str">
        <f>"6 группа"</f>
        <v>6 группа</v>
      </c>
      <c r="E53" s="37" t="s">
        <v>38</v>
      </c>
      <c r="F53" s="37"/>
      <c r="G53" s="30" t="str">
        <f>"2023-06-23"</f>
        <v>2023-06-23</v>
      </c>
      <c r="H53" s="30"/>
      <c r="I53" s="26"/>
      <c r="J53" s="30"/>
    </row>
    <row r="54" spans="1:10" ht="30">
      <c r="A54" s="27">
        <v>47</v>
      </c>
      <c r="B54" s="28" t="s">
        <v>145</v>
      </c>
      <c r="C54" s="26">
        <v>44004</v>
      </c>
      <c r="D54" s="29" t="str">
        <f>"11 группа"</f>
        <v>11 группа</v>
      </c>
      <c r="E54" s="37" t="s">
        <v>38</v>
      </c>
      <c r="F54" s="37"/>
      <c r="G54" s="30" t="str">
        <f>"2023-06-26"</f>
        <v>2023-06-26</v>
      </c>
      <c r="H54" s="30"/>
      <c r="I54" s="26"/>
      <c r="J54" s="30"/>
    </row>
    <row r="55" spans="1:10" ht="30">
      <c r="A55" s="27">
        <v>48</v>
      </c>
      <c r="B55" s="28" t="s">
        <v>146</v>
      </c>
      <c r="C55" s="26">
        <v>44009</v>
      </c>
      <c r="D55" s="29" t="str">
        <f>"6 группа"</f>
        <v>6 группа</v>
      </c>
      <c r="E55" s="37" t="s">
        <v>38</v>
      </c>
      <c r="F55" s="37"/>
      <c r="G55" s="30" t="str">
        <f>"2023-06-29"</f>
        <v>2023-06-29</v>
      </c>
      <c r="H55" s="30"/>
      <c r="I55" s="26"/>
      <c r="J55" s="30"/>
    </row>
    <row r="56" spans="1:10" ht="90" customHeight="1">
      <c r="A56" s="27">
        <v>49</v>
      </c>
      <c r="B56" s="28" t="s">
        <v>147</v>
      </c>
      <c r="C56" s="26">
        <v>43486</v>
      </c>
      <c r="D56" s="29" t="str">
        <f>"12 группа"</f>
        <v>12 группа</v>
      </c>
      <c r="E56" s="37" t="s">
        <v>310</v>
      </c>
      <c r="F56" s="37"/>
      <c r="G56" s="30" t="str">
        <f>"2023-06-30"</f>
        <v>2023-06-30</v>
      </c>
      <c r="H56" s="30"/>
      <c r="I56" s="26"/>
      <c r="J56" s="30"/>
    </row>
    <row r="57" spans="1:10" ht="90" customHeight="1">
      <c r="A57" s="27">
        <v>50</v>
      </c>
      <c r="B57" s="28" t="s">
        <v>148</v>
      </c>
      <c r="C57" s="26">
        <v>43539</v>
      </c>
      <c r="D57" s="29" t="str">
        <f>"12 группа"</f>
        <v>12 группа</v>
      </c>
      <c r="E57" s="37" t="s">
        <v>310</v>
      </c>
      <c r="F57" s="37"/>
      <c r="G57" s="30" t="str">
        <f>"2023-06-29"</f>
        <v>2023-06-29</v>
      </c>
      <c r="H57" s="30"/>
      <c r="I57" s="26"/>
      <c r="J57" s="30"/>
    </row>
    <row r="58" spans="1:10" ht="90" customHeight="1">
      <c r="A58" s="27">
        <v>51</v>
      </c>
      <c r="B58" s="28" t="s">
        <v>149</v>
      </c>
      <c r="C58" s="26">
        <v>43583</v>
      </c>
      <c r="D58" s="29" t="str">
        <f>"9 группа"</f>
        <v>9 группа</v>
      </c>
      <c r="E58" s="37" t="s">
        <v>310</v>
      </c>
      <c r="F58" s="37"/>
      <c r="G58" s="30" t="str">
        <f>"2023-06-01"</f>
        <v>2023-06-01</v>
      </c>
      <c r="H58" s="30"/>
      <c r="I58" s="26"/>
      <c r="J58" s="30"/>
    </row>
    <row r="59" spans="1:10" ht="90" customHeight="1">
      <c r="A59" s="27">
        <v>52</v>
      </c>
      <c r="B59" s="28" t="s">
        <v>71</v>
      </c>
      <c r="C59" s="26">
        <v>43748</v>
      </c>
      <c r="D59" s="29" t="str">
        <f>"10 группа"</f>
        <v>10 группа</v>
      </c>
      <c r="E59" s="37" t="s">
        <v>310</v>
      </c>
      <c r="F59" s="37"/>
      <c r="G59" s="30" t="str">
        <f>"2023-07-10"</f>
        <v>2023-07-10</v>
      </c>
      <c r="H59" s="30"/>
      <c r="I59" s="26"/>
      <c r="J59" s="30"/>
    </row>
    <row r="60" spans="1:10" ht="30" customHeight="1">
      <c r="A60" s="31">
        <v>53</v>
      </c>
      <c r="B60" s="28" t="s">
        <v>73</v>
      </c>
      <c r="C60" s="26">
        <v>43999</v>
      </c>
      <c r="D60" s="29" t="str">
        <f>"1группа"</f>
        <v>1группа</v>
      </c>
      <c r="E60" s="37" t="s">
        <v>38</v>
      </c>
      <c r="F60" s="37"/>
      <c r="G60" s="30" t="str">
        <f>"2023-07-12"</f>
        <v>2023-07-12</v>
      </c>
      <c r="H60" s="31"/>
      <c r="I60" s="31"/>
      <c r="J60" s="31"/>
    </row>
    <row r="61" spans="1:10" ht="30">
      <c r="A61" s="31">
        <v>54</v>
      </c>
      <c r="B61" s="28" t="s">
        <v>150</v>
      </c>
      <c r="C61" s="26">
        <v>44011</v>
      </c>
      <c r="D61" s="29" t="str">
        <f>"6 группа"</f>
        <v>6 группа</v>
      </c>
      <c r="E61" s="37" t="s">
        <v>38</v>
      </c>
      <c r="F61" s="37"/>
      <c r="G61" s="30" t="str">
        <f>"2023-07-03"</f>
        <v>2023-07-03</v>
      </c>
      <c r="H61" s="31"/>
      <c r="I61" s="31"/>
      <c r="J61" s="31"/>
    </row>
    <row r="62" spans="1:10" ht="30" customHeight="1">
      <c r="A62" s="31">
        <v>55</v>
      </c>
      <c r="B62" s="31"/>
      <c r="C62" s="26">
        <v>44011</v>
      </c>
      <c r="D62" s="29" t="str">
        <f>"6 группа"</f>
        <v>6 группа</v>
      </c>
      <c r="E62" s="37" t="s">
        <v>38</v>
      </c>
      <c r="F62" s="37"/>
      <c r="G62" s="30" t="str">
        <f>"2023-07-03"</f>
        <v>2023-07-03</v>
      </c>
      <c r="H62" s="31"/>
      <c r="I62" s="31"/>
      <c r="J62" s="31"/>
    </row>
    <row r="63" spans="1:10" ht="90" customHeight="1">
      <c r="A63" s="31">
        <v>56</v>
      </c>
      <c r="B63" s="28" t="s">
        <v>75</v>
      </c>
      <c r="C63" s="26">
        <v>43795</v>
      </c>
      <c r="D63" s="29" t="str">
        <f>"12 группа"</f>
        <v>12 группа</v>
      </c>
      <c r="E63" s="37" t="s">
        <v>310</v>
      </c>
      <c r="F63" s="37"/>
      <c r="G63" s="30" t="str">
        <f>"2023-07-01"</f>
        <v>2023-07-01</v>
      </c>
      <c r="H63" s="31"/>
      <c r="I63" s="31"/>
      <c r="J63" s="31"/>
    </row>
    <row r="64" spans="1:10" ht="90" customHeight="1">
      <c r="A64" s="31">
        <v>57</v>
      </c>
      <c r="B64" s="28" t="s">
        <v>151</v>
      </c>
      <c r="C64" s="26">
        <v>43684</v>
      </c>
      <c r="D64" s="29" t="str">
        <f>"12 группа"</f>
        <v>12 группа</v>
      </c>
      <c r="E64" s="37" t="s">
        <v>310</v>
      </c>
      <c r="F64" s="37"/>
      <c r="G64" s="30" t="str">
        <f>"2023-07-11"</f>
        <v>2023-07-11</v>
      </c>
      <c r="H64" s="31"/>
      <c r="I64" s="31"/>
      <c r="J64" s="31"/>
    </row>
    <row r="65" spans="1:10" ht="90" customHeight="1">
      <c r="A65" s="31">
        <v>58</v>
      </c>
      <c r="B65" s="28" t="s">
        <v>152</v>
      </c>
      <c r="C65" s="26">
        <v>43653</v>
      </c>
      <c r="D65" s="29" t="str">
        <f>"12 группа"</f>
        <v>12 группа</v>
      </c>
      <c r="E65" s="37" t="s">
        <v>310</v>
      </c>
      <c r="F65" s="37"/>
      <c r="G65" s="30" t="str">
        <f>"2023-07-05"</f>
        <v>2023-07-05</v>
      </c>
      <c r="H65" s="31"/>
      <c r="I65" s="31"/>
      <c r="J65" s="31"/>
    </row>
    <row r="66" spans="1:10" ht="45">
      <c r="A66" s="31">
        <v>59</v>
      </c>
      <c r="B66" s="28" t="s">
        <v>77</v>
      </c>
      <c r="C66" s="26">
        <v>44068</v>
      </c>
      <c r="D66" s="29" t="str">
        <f>"6 группа"</f>
        <v>6 группа</v>
      </c>
      <c r="E66" s="37" t="s">
        <v>38</v>
      </c>
      <c r="F66" s="37"/>
      <c r="G66" s="30" t="str">
        <f>"2023-07-17"</f>
        <v>2023-07-17</v>
      </c>
      <c r="H66" s="31"/>
      <c r="I66" s="31"/>
      <c r="J66" s="31"/>
    </row>
    <row r="67" spans="1:10" ht="90" customHeight="1">
      <c r="A67" s="31">
        <v>60</v>
      </c>
      <c r="B67" s="28" t="s">
        <v>78</v>
      </c>
      <c r="C67" s="26">
        <v>43685</v>
      </c>
      <c r="D67" s="29" t="str">
        <f>"12 группа"</f>
        <v>12 группа</v>
      </c>
      <c r="E67" s="37" t="s">
        <v>310</v>
      </c>
      <c r="F67" s="37"/>
      <c r="G67" s="30" t="str">
        <f>"2023-07-18"</f>
        <v>2023-07-18</v>
      </c>
      <c r="H67" s="31"/>
      <c r="I67" s="31"/>
      <c r="J67" s="31"/>
    </row>
    <row r="68" spans="1:10" ht="90" customHeight="1">
      <c r="A68" s="31">
        <v>61</v>
      </c>
      <c r="B68" s="28" t="s">
        <v>153</v>
      </c>
      <c r="C68" s="26">
        <v>43767</v>
      </c>
      <c r="D68" s="29" t="str">
        <f>"12 группа"</f>
        <v>12 группа</v>
      </c>
      <c r="E68" s="37" t="s">
        <v>310</v>
      </c>
      <c r="F68" s="37"/>
      <c r="G68" s="30" t="str">
        <f>"2023-07-18"</f>
        <v>2023-07-18</v>
      </c>
      <c r="H68" s="31"/>
      <c r="I68" s="31"/>
      <c r="J68" s="31"/>
    </row>
    <row r="69" spans="1:10" ht="90" customHeight="1">
      <c r="A69" s="31">
        <v>62</v>
      </c>
      <c r="B69" s="28" t="s">
        <v>79</v>
      </c>
      <c r="C69" s="26">
        <v>43798</v>
      </c>
      <c r="D69" s="29" t="str">
        <f>"12 группа"</f>
        <v>12 группа</v>
      </c>
      <c r="E69" s="37" t="s">
        <v>310</v>
      </c>
      <c r="F69" s="37"/>
      <c r="G69" s="30" t="str">
        <f>"2023-07-18"</f>
        <v>2023-07-18</v>
      </c>
      <c r="H69" s="31"/>
      <c r="I69" s="31"/>
      <c r="J69" s="31"/>
    </row>
    <row r="70" spans="1:10" ht="45">
      <c r="A70" s="31">
        <v>63</v>
      </c>
      <c r="B70" s="28" t="s">
        <v>80</v>
      </c>
      <c r="C70" s="26">
        <v>44016</v>
      </c>
      <c r="D70" s="29" t="str">
        <f>"6 группа"</f>
        <v>6 группа</v>
      </c>
      <c r="E70" s="37" t="s">
        <v>38</v>
      </c>
      <c r="F70" s="37"/>
      <c r="G70" s="30" t="str">
        <f>"2023-07-19"</f>
        <v>2023-07-19</v>
      </c>
      <c r="H70" s="31"/>
      <c r="I70" s="31"/>
      <c r="J70" s="31"/>
    </row>
    <row r="71" spans="1:10" ht="90" customHeight="1">
      <c r="A71" s="31">
        <v>64</v>
      </c>
      <c r="B71" s="28" t="s">
        <v>69</v>
      </c>
      <c r="C71" s="26">
        <v>43648</v>
      </c>
      <c r="D71" s="29" t="str">
        <f>"12 группа"</f>
        <v>12 группа</v>
      </c>
      <c r="E71" s="37" t="s">
        <v>310</v>
      </c>
      <c r="F71" s="37"/>
      <c r="G71" s="30" t="str">
        <f>"2023-07-10"</f>
        <v>2023-07-10</v>
      </c>
      <c r="H71" s="31"/>
      <c r="I71" s="31"/>
      <c r="J71" s="31"/>
    </row>
    <row r="72" spans="1:10" ht="30">
      <c r="A72" s="31">
        <v>65</v>
      </c>
      <c r="B72" s="28" t="s">
        <v>154</v>
      </c>
      <c r="C72" s="26">
        <v>43941</v>
      </c>
      <c r="D72" s="29" t="str">
        <f>"6 группа"</f>
        <v>6 группа</v>
      </c>
      <c r="E72" s="37" t="s">
        <v>38</v>
      </c>
      <c r="F72" s="37"/>
      <c r="G72" s="30" t="str">
        <f>"2023-07-19"</f>
        <v>2023-07-19</v>
      </c>
      <c r="H72" s="31"/>
      <c r="I72" s="31"/>
      <c r="J72" s="31"/>
    </row>
    <row r="73" spans="1:10" ht="30">
      <c r="A73" s="31">
        <v>66</v>
      </c>
      <c r="B73" s="28" t="s">
        <v>81</v>
      </c>
      <c r="C73" s="26">
        <v>43980</v>
      </c>
      <c r="D73" s="29" t="str">
        <f>"1группа"</f>
        <v>1группа</v>
      </c>
      <c r="E73" s="37" t="s">
        <v>38</v>
      </c>
      <c r="F73" s="37"/>
      <c r="G73" s="30" t="str">
        <f>"2023-07-26"</f>
        <v>2023-07-26</v>
      </c>
      <c r="H73" s="31"/>
      <c r="I73" s="31"/>
      <c r="J73" s="31"/>
    </row>
    <row r="74" spans="1:10" ht="45">
      <c r="A74" s="31">
        <v>67</v>
      </c>
      <c r="B74" s="28" t="s">
        <v>155</v>
      </c>
      <c r="C74" s="26">
        <v>43846</v>
      </c>
      <c r="D74" s="29" t="str">
        <f>"6 группа"</f>
        <v>6 группа</v>
      </c>
      <c r="E74" s="37" t="s">
        <v>38</v>
      </c>
      <c r="F74" s="37"/>
      <c r="G74" s="30" t="str">
        <f>"2023-07-27"</f>
        <v>2023-07-27</v>
      </c>
      <c r="H74" s="31"/>
      <c r="I74" s="31"/>
      <c r="J74" s="31"/>
    </row>
    <row r="75" spans="1:10" ht="45">
      <c r="A75" s="31">
        <v>68</v>
      </c>
      <c r="B75" s="28" t="s">
        <v>156</v>
      </c>
      <c r="C75" s="26">
        <v>43893</v>
      </c>
      <c r="D75" s="29" t="str">
        <f>"1группа"</f>
        <v>1группа</v>
      </c>
      <c r="E75" s="37" t="s">
        <v>38</v>
      </c>
      <c r="F75" s="37"/>
      <c r="G75" s="30" t="str">
        <f>"2023-07-28"</f>
        <v>2023-07-28</v>
      </c>
      <c r="H75" s="31"/>
      <c r="I75" s="31"/>
      <c r="J75" s="31"/>
    </row>
    <row r="76" spans="1:10" ht="90" customHeight="1">
      <c r="A76" s="31">
        <v>69</v>
      </c>
      <c r="B76" s="28" t="s">
        <v>84</v>
      </c>
      <c r="C76" s="26">
        <v>43776</v>
      </c>
      <c r="D76" s="29" t="str">
        <f>"8 группа"</f>
        <v>8 группа</v>
      </c>
      <c r="E76" s="37" t="s">
        <v>310</v>
      </c>
      <c r="F76" s="37"/>
      <c r="G76" s="30" t="str">
        <f>"2023-08-09"</f>
        <v>2023-08-09</v>
      </c>
      <c r="H76" s="31"/>
      <c r="I76" s="31"/>
      <c r="J76" s="31"/>
    </row>
    <row r="77" spans="1:10" ht="90" customHeight="1">
      <c r="A77" s="31">
        <v>70</v>
      </c>
      <c r="B77" s="28" t="s">
        <v>157</v>
      </c>
      <c r="C77" s="26">
        <v>43654</v>
      </c>
      <c r="D77" s="29" t="str">
        <f>"12 группа"</f>
        <v>12 группа</v>
      </c>
      <c r="E77" s="37" t="s">
        <v>310</v>
      </c>
      <c r="F77" s="37"/>
      <c r="G77" s="30" t="str">
        <f>"2023-07-31"</f>
        <v>2023-07-31</v>
      </c>
      <c r="H77" s="31"/>
      <c r="I77" s="31"/>
      <c r="J77" s="31"/>
    </row>
    <row r="78" spans="1:10" ht="90" customHeight="1">
      <c r="A78" s="31">
        <v>71</v>
      </c>
      <c r="B78" s="28" t="s">
        <v>85</v>
      </c>
      <c r="C78" s="26">
        <v>43768</v>
      </c>
      <c r="D78" s="29" t="str">
        <f>"8 группа"</f>
        <v>8 группа</v>
      </c>
      <c r="E78" s="37" t="s">
        <v>310</v>
      </c>
      <c r="F78" s="37"/>
      <c r="G78" s="30" t="str">
        <f>"2023-08-10"</f>
        <v>2023-08-10</v>
      </c>
      <c r="H78" s="31"/>
      <c r="I78" s="31"/>
      <c r="J78" s="31"/>
    </row>
    <row r="79" spans="1:10" ht="45">
      <c r="A79" s="31">
        <v>72</v>
      </c>
      <c r="B79" s="28" t="s">
        <v>87</v>
      </c>
      <c r="C79" s="26">
        <v>44049</v>
      </c>
      <c r="D79" s="29" t="str">
        <f>"6 Группа"</f>
        <v>6 Группа</v>
      </c>
      <c r="E79" s="37" t="s">
        <v>38</v>
      </c>
      <c r="F79" s="37"/>
      <c r="G79" s="30" t="str">
        <f>"2023-08-10"</f>
        <v>2023-08-10</v>
      </c>
      <c r="H79" s="31"/>
      <c r="I79" s="31"/>
      <c r="J79" s="31"/>
    </row>
    <row r="80" spans="1:10" ht="90" customHeight="1">
      <c r="A80" s="31">
        <v>73</v>
      </c>
      <c r="B80" s="28" t="s">
        <v>88</v>
      </c>
      <c r="C80" s="26">
        <v>43592</v>
      </c>
      <c r="D80" s="29" t="str">
        <f>"12 группа"</f>
        <v>12 группа</v>
      </c>
      <c r="E80" s="37" t="s">
        <v>310</v>
      </c>
      <c r="F80" s="37"/>
      <c r="G80" s="30" t="str">
        <f>"2023-08-29"</f>
        <v>2023-08-29</v>
      </c>
      <c r="H80" s="31"/>
      <c r="I80" s="31"/>
      <c r="J80" s="31"/>
    </row>
    <row r="81" spans="1:10" ht="30">
      <c r="A81" s="31">
        <v>74</v>
      </c>
      <c r="B81" s="28" t="s">
        <v>89</v>
      </c>
      <c r="C81" s="26">
        <v>44012</v>
      </c>
      <c r="D81" s="29" t="str">
        <f>"1группа"</f>
        <v>1группа</v>
      </c>
      <c r="E81" s="37" t="s">
        <v>38</v>
      </c>
      <c r="F81" s="37"/>
      <c r="G81" s="30" t="str">
        <f>"2023-07-14"</f>
        <v>2023-07-14</v>
      </c>
      <c r="H81" s="31"/>
      <c r="I81" s="31"/>
      <c r="J81" s="31"/>
    </row>
    <row r="82" spans="1:10" ht="30">
      <c r="A82" s="31">
        <v>75</v>
      </c>
      <c r="B82" s="28" t="s">
        <v>158</v>
      </c>
      <c r="C82" s="26">
        <v>43874</v>
      </c>
      <c r="D82" s="29" t="str">
        <f>"6 группа"</f>
        <v>6 группа</v>
      </c>
      <c r="E82" s="37" t="s">
        <v>38</v>
      </c>
      <c r="F82" s="37"/>
      <c r="G82" s="30" t="str">
        <f>"2023-06-22"</f>
        <v>2023-06-22</v>
      </c>
      <c r="H82" s="31"/>
      <c r="I82" s="31"/>
      <c r="J82" s="31"/>
    </row>
    <row r="83" spans="1:10" ht="30">
      <c r="A83" s="31">
        <v>76</v>
      </c>
      <c r="B83" s="28" t="s">
        <v>90</v>
      </c>
      <c r="C83" s="26">
        <v>43914</v>
      </c>
      <c r="D83" s="29" t="str">
        <f>"6 группа"</f>
        <v>6 группа</v>
      </c>
      <c r="E83" s="37" t="s">
        <v>38</v>
      </c>
      <c r="F83" s="37"/>
      <c r="G83" s="30" t="str">
        <f>"2023-08-15"</f>
        <v>2023-08-15</v>
      </c>
      <c r="H83" s="31"/>
      <c r="I83" s="31"/>
      <c r="J83" s="31"/>
    </row>
    <row r="84" spans="1:10" ht="90" customHeight="1">
      <c r="A84" s="31">
        <v>77</v>
      </c>
      <c r="B84" s="28" t="s">
        <v>91</v>
      </c>
      <c r="C84" s="26">
        <v>43635</v>
      </c>
      <c r="D84" s="29" t="str">
        <f>"12 группа"</f>
        <v>12 группа</v>
      </c>
      <c r="E84" s="37" t="s">
        <v>310</v>
      </c>
      <c r="F84" s="37"/>
      <c r="G84" s="30" t="str">
        <f>"2023-08-17"</f>
        <v>2023-08-17</v>
      </c>
      <c r="H84" s="31"/>
      <c r="I84" s="31"/>
      <c r="J84" s="31"/>
    </row>
    <row r="85" spans="1:10" ht="90" customHeight="1">
      <c r="A85" s="31">
        <v>78</v>
      </c>
      <c r="B85" s="28" t="s">
        <v>93</v>
      </c>
      <c r="C85" s="26">
        <v>43766</v>
      </c>
      <c r="D85" s="29" t="str">
        <f>"12 группа"</f>
        <v>12 группа</v>
      </c>
      <c r="E85" s="37" t="s">
        <v>310</v>
      </c>
      <c r="F85" s="37"/>
      <c r="G85" s="30" t="str">
        <f>"2023-09-14"</f>
        <v>2023-09-14</v>
      </c>
      <c r="H85" s="31"/>
      <c r="I85" s="31"/>
      <c r="J85" s="31"/>
    </row>
    <row r="86" spans="1:10" ht="90" customHeight="1">
      <c r="A86" s="31">
        <v>79</v>
      </c>
      <c r="B86" s="28" t="s">
        <v>159</v>
      </c>
      <c r="C86" s="26">
        <v>43580</v>
      </c>
      <c r="D86" s="29" t="str">
        <f>"8 группа"</f>
        <v>8 группа</v>
      </c>
      <c r="E86" s="37" t="s">
        <v>310</v>
      </c>
      <c r="F86" s="37"/>
      <c r="G86" s="30" t="str">
        <f>"2023-09-15"</f>
        <v>2023-09-15</v>
      </c>
      <c r="H86" s="31"/>
      <c r="I86" s="31"/>
      <c r="J86" s="31"/>
    </row>
    <row r="87" spans="1:10" ht="30">
      <c r="A87" s="31">
        <v>80</v>
      </c>
      <c r="B87" s="28" t="s">
        <v>160</v>
      </c>
      <c r="C87" s="26">
        <v>43911</v>
      </c>
      <c r="D87" s="29" t="str">
        <f>"6 группа"</f>
        <v>6 группа</v>
      </c>
      <c r="E87" s="37" t="s">
        <v>38</v>
      </c>
      <c r="F87" s="37"/>
      <c r="G87" s="30" t="str">
        <f>"2023-09-18"</f>
        <v>2023-09-18</v>
      </c>
      <c r="H87" s="31"/>
      <c r="I87" s="31"/>
      <c r="J87" s="31"/>
    </row>
    <row r="88" spans="1:10" ht="90" customHeight="1">
      <c r="A88" s="31">
        <v>81</v>
      </c>
      <c r="B88" s="28" t="s">
        <v>161</v>
      </c>
      <c r="C88" s="26">
        <v>43694</v>
      </c>
      <c r="D88" s="29" t="str">
        <f>"2 группа"</f>
        <v>2 группа</v>
      </c>
      <c r="E88" s="37" t="s">
        <v>310</v>
      </c>
      <c r="F88" s="37"/>
      <c r="G88" s="30" t="str">
        <f>"2023-09-18"</f>
        <v>2023-09-18</v>
      </c>
      <c r="H88" s="31"/>
      <c r="I88" s="31"/>
      <c r="J88" s="31"/>
    </row>
    <row r="89" spans="1:10" ht="90" customHeight="1">
      <c r="A89" s="31">
        <v>82</v>
      </c>
      <c r="B89" s="28" t="s">
        <v>162</v>
      </c>
      <c r="C89" s="26">
        <v>43727</v>
      </c>
      <c r="D89" s="29" t="str">
        <f>"9 группа"</f>
        <v>9 группа</v>
      </c>
      <c r="E89" s="37" t="s">
        <v>310</v>
      </c>
      <c r="F89" s="37"/>
      <c r="G89" s="30" t="str">
        <f>"2023-09-21"</f>
        <v>2023-09-21</v>
      </c>
      <c r="H89" s="31"/>
      <c r="I89" s="31"/>
      <c r="J89" s="31"/>
    </row>
    <row r="90" spans="1:10" ht="45">
      <c r="A90" s="31">
        <v>83</v>
      </c>
      <c r="B90" s="28" t="s">
        <v>95</v>
      </c>
      <c r="C90" s="26">
        <v>44020</v>
      </c>
      <c r="D90" s="29" t="str">
        <f>"6 группа"</f>
        <v>6 группа</v>
      </c>
      <c r="E90" s="37" t="s">
        <v>38</v>
      </c>
      <c r="F90" s="37"/>
      <c r="G90" s="30" t="str">
        <f>"2023-10-06"</f>
        <v>2023-10-06</v>
      </c>
      <c r="H90" s="31"/>
      <c r="I90" s="31"/>
      <c r="J90" s="31"/>
    </row>
    <row r="91" spans="1:10" ht="45">
      <c r="A91" s="31">
        <v>84</v>
      </c>
      <c r="B91" s="28" t="s">
        <v>163</v>
      </c>
      <c r="C91" s="26">
        <v>44094</v>
      </c>
      <c r="D91" s="29" t="str">
        <f>"1группа"</f>
        <v>1группа</v>
      </c>
      <c r="E91" s="37" t="s">
        <v>38</v>
      </c>
      <c r="F91" s="37"/>
      <c r="G91" s="30" t="str">
        <f>"2023-10-11"</f>
        <v>2023-10-11</v>
      </c>
      <c r="H91" s="31"/>
      <c r="I91" s="31"/>
      <c r="J91" s="31"/>
    </row>
    <row r="92" spans="1:10" ht="90" customHeight="1">
      <c r="A92" s="31">
        <v>85</v>
      </c>
      <c r="B92" s="28" t="s">
        <v>164</v>
      </c>
      <c r="C92" s="26">
        <v>43497</v>
      </c>
      <c r="D92" s="29" t="str">
        <f>"2 группа"</f>
        <v>2 группа</v>
      </c>
      <c r="E92" s="37" t="s">
        <v>310</v>
      </c>
      <c r="F92" s="37"/>
      <c r="G92" s="30" t="str">
        <f>"2023-10-18"</f>
        <v>2023-10-18</v>
      </c>
      <c r="H92" s="31"/>
      <c r="I92" s="31"/>
      <c r="J92" s="31"/>
    </row>
    <row r="93" spans="1:10" ht="90" customHeight="1">
      <c r="A93" s="31">
        <v>86</v>
      </c>
      <c r="B93" s="28" t="s">
        <v>165</v>
      </c>
      <c r="C93" s="26">
        <v>43817</v>
      </c>
      <c r="D93" s="29" t="str">
        <f>"10 группа"</f>
        <v>10 группа</v>
      </c>
      <c r="E93" s="37" t="s">
        <v>310</v>
      </c>
      <c r="F93" s="37"/>
      <c r="G93" s="30" t="str">
        <f>"2023-10-23"</f>
        <v>2023-10-23</v>
      </c>
      <c r="H93" s="31"/>
      <c r="I93" s="31"/>
      <c r="J93" s="31"/>
    </row>
    <row r="94" spans="1:10" ht="90" customHeight="1">
      <c r="A94" s="31">
        <v>87</v>
      </c>
      <c r="B94" s="28" t="s">
        <v>55</v>
      </c>
      <c r="C94" s="26">
        <v>43595</v>
      </c>
      <c r="D94" s="29" t="str">
        <f>"5 группа"</f>
        <v>5 группа</v>
      </c>
      <c r="E94" s="37" t="s">
        <v>310</v>
      </c>
      <c r="F94" s="37"/>
      <c r="G94" s="30" t="str">
        <f>"2023-11-13"</f>
        <v>2023-11-13</v>
      </c>
      <c r="H94" s="31"/>
      <c r="I94" s="31"/>
      <c r="J94" s="31"/>
    </row>
    <row r="95" spans="1:10" ht="30">
      <c r="A95" s="31">
        <v>88</v>
      </c>
      <c r="B95" s="28" t="s">
        <v>97</v>
      </c>
      <c r="C95" s="26">
        <v>44130</v>
      </c>
      <c r="D95" s="29" t="str">
        <f>"6 группа"</f>
        <v>6 группа</v>
      </c>
      <c r="E95" s="37" t="s">
        <v>38</v>
      </c>
      <c r="F95" s="37"/>
      <c r="G95" s="30" t="str">
        <f>"2023-11-22"</f>
        <v>2023-11-22</v>
      </c>
      <c r="H95" s="31"/>
      <c r="I95" s="31"/>
      <c r="J95" s="31"/>
    </row>
    <row r="96" spans="1:10" ht="90" customHeight="1">
      <c r="A96" s="31">
        <v>89</v>
      </c>
      <c r="B96" s="28" t="s">
        <v>166</v>
      </c>
      <c r="C96" s="26">
        <v>43766</v>
      </c>
      <c r="D96" s="29" t="str">
        <f>"9 группа"</f>
        <v>9 группа</v>
      </c>
      <c r="E96" s="37" t="s">
        <v>310</v>
      </c>
      <c r="F96" s="37"/>
      <c r="G96" s="30" t="str">
        <f>"2023-11-28"</f>
        <v>2023-11-28</v>
      </c>
      <c r="H96" s="31"/>
      <c r="I96" s="31"/>
      <c r="J96" s="31"/>
    </row>
    <row r="97" spans="1:10" ht="90" customHeight="1">
      <c r="A97" s="31">
        <v>90</v>
      </c>
      <c r="B97" s="28" t="s">
        <v>167</v>
      </c>
      <c r="C97" s="26">
        <v>43356</v>
      </c>
      <c r="D97" s="29" t="str">
        <f>"5 группа"</f>
        <v>5 группа</v>
      </c>
      <c r="E97" s="37" t="s">
        <v>310</v>
      </c>
      <c r="F97" s="37"/>
      <c r="G97" s="30" t="str">
        <f>"2023-12-08"</f>
        <v>2023-12-08</v>
      </c>
      <c r="H97" s="31"/>
      <c r="I97" s="31"/>
      <c r="J97" s="31"/>
    </row>
    <row r="98" spans="1:10" ht="30" customHeight="1">
      <c r="A98" s="31">
        <v>91</v>
      </c>
      <c r="B98" s="28" t="s">
        <v>168</v>
      </c>
      <c r="C98" s="26">
        <v>43885</v>
      </c>
      <c r="D98" s="29" t="str">
        <f>"6 группа"</f>
        <v>6 группа</v>
      </c>
      <c r="E98" s="37" t="s">
        <v>38</v>
      </c>
      <c r="F98" s="37"/>
      <c r="G98" s="30" t="str">
        <f>"2024-02-02"</f>
        <v>2024-02-02</v>
      </c>
      <c r="H98" s="31"/>
      <c r="I98" s="31"/>
      <c r="J98" s="31"/>
    </row>
    <row r="99" spans="1:10" ht="90" customHeight="1">
      <c r="A99" s="31">
        <v>92</v>
      </c>
      <c r="B99" s="28" t="s">
        <v>169</v>
      </c>
      <c r="C99" s="26">
        <v>43503</v>
      </c>
      <c r="D99" s="29" t="str">
        <f>"5 группа"</f>
        <v>5 группа</v>
      </c>
      <c r="E99" s="37" t="s">
        <v>310</v>
      </c>
      <c r="F99" s="37"/>
      <c r="G99" s="30" t="str">
        <f>"2024-02-05"</f>
        <v>2024-02-05</v>
      </c>
      <c r="H99" s="31"/>
      <c r="I99" s="31"/>
      <c r="J99" s="31"/>
    </row>
    <row r="100" spans="1:10" ht="90" customHeight="1">
      <c r="A100" s="31">
        <v>93</v>
      </c>
      <c r="B100" s="28" t="s">
        <v>170</v>
      </c>
      <c r="C100" s="26">
        <v>43503</v>
      </c>
      <c r="D100" s="29" t="str">
        <f>"5 группа"</f>
        <v>5 группа</v>
      </c>
      <c r="E100" s="37" t="s">
        <v>310</v>
      </c>
      <c r="F100" s="37"/>
      <c r="G100" s="30" t="str">
        <f>"2024-02-05"</f>
        <v>2024-02-05</v>
      </c>
      <c r="H100" s="31"/>
      <c r="I100" s="31"/>
      <c r="J100" s="31"/>
    </row>
    <row r="101" spans="1:10" ht="30">
      <c r="A101" s="31">
        <v>94</v>
      </c>
      <c r="B101" s="28" t="s">
        <v>171</v>
      </c>
      <c r="C101" s="26">
        <v>44084</v>
      </c>
      <c r="D101" s="29" t="str">
        <f>"11 группа"</f>
        <v>11 группа</v>
      </c>
      <c r="E101" s="37" t="s">
        <v>38</v>
      </c>
      <c r="F101" s="37"/>
      <c r="G101" s="30" t="str">
        <f>"2024-02-26"</f>
        <v>2024-02-26</v>
      </c>
      <c r="H101" s="31"/>
      <c r="I101" s="31"/>
      <c r="J101" s="31"/>
    </row>
    <row r="102" spans="1:10" ht="30">
      <c r="A102" s="31">
        <v>95</v>
      </c>
      <c r="B102" s="28" t="s">
        <v>172</v>
      </c>
      <c r="C102" s="26">
        <v>44053</v>
      </c>
      <c r="D102" s="29" t="str">
        <f>"11 группа"</f>
        <v>11 группа</v>
      </c>
      <c r="E102" s="37" t="s">
        <v>38</v>
      </c>
      <c r="F102" s="37"/>
      <c r="G102" s="30" t="str">
        <f>"2024-02-28"</f>
        <v>2024-02-28</v>
      </c>
      <c r="H102" s="31"/>
      <c r="I102" s="31"/>
      <c r="J102" s="31"/>
    </row>
    <row r="103" spans="1:10" ht="45">
      <c r="A103" s="31">
        <v>96</v>
      </c>
      <c r="B103" s="28" t="s">
        <v>173</v>
      </c>
      <c r="C103" s="26">
        <v>44188</v>
      </c>
      <c r="D103" s="29" t="str">
        <f>"11 группа"</f>
        <v>11 группа</v>
      </c>
      <c r="E103" s="37" t="s">
        <v>38</v>
      </c>
      <c r="F103" s="37"/>
      <c r="G103" s="30" t="str">
        <f>"2024-03-11"</f>
        <v>2024-03-11</v>
      </c>
      <c r="H103" s="31"/>
      <c r="I103" s="31"/>
      <c r="J103" s="31"/>
    </row>
    <row r="104" spans="1:10" ht="30">
      <c r="A104" s="31">
        <v>97</v>
      </c>
      <c r="B104" s="28" t="s">
        <v>174</v>
      </c>
      <c r="C104" s="26">
        <v>44113</v>
      </c>
      <c r="D104" s="29" t="str">
        <f>"11 группа"</f>
        <v>11 группа</v>
      </c>
      <c r="E104" s="37" t="s">
        <v>38</v>
      </c>
      <c r="F104" s="37"/>
      <c r="G104" s="30" t="str">
        <f>"2024-03-14"</f>
        <v>2024-03-14</v>
      </c>
      <c r="H104" s="31"/>
      <c r="I104" s="31"/>
      <c r="J104" s="31"/>
    </row>
    <row r="105" spans="1:10" ht="30">
      <c r="A105" s="31">
        <v>98</v>
      </c>
      <c r="B105" s="28" t="s">
        <v>175</v>
      </c>
      <c r="C105" s="26">
        <v>43840</v>
      </c>
      <c r="D105" s="29" t="str">
        <f>"11 группа"</f>
        <v>11 группа</v>
      </c>
      <c r="E105" s="37" t="s">
        <v>38</v>
      </c>
      <c r="F105" s="37"/>
      <c r="G105" s="30" t="str">
        <f>"2024-03-14"</f>
        <v>2024-03-14</v>
      </c>
      <c r="H105" s="31"/>
      <c r="I105" s="31"/>
      <c r="J105" s="31"/>
    </row>
    <row r="106" spans="1:10" ht="90" customHeight="1">
      <c r="A106" s="31">
        <v>99</v>
      </c>
      <c r="B106" s="28" t="s">
        <v>176</v>
      </c>
      <c r="C106" s="26">
        <v>43805</v>
      </c>
      <c r="D106" s="29" t="str">
        <f>"12 группа"</f>
        <v>12 группа</v>
      </c>
      <c r="E106" s="37" t="s">
        <v>310</v>
      </c>
      <c r="F106" s="37"/>
      <c r="G106" s="30" t="str">
        <f>"2024-03-28"</f>
        <v>2024-03-28</v>
      </c>
      <c r="H106" s="31"/>
      <c r="I106" s="31"/>
      <c r="J106" s="31"/>
    </row>
    <row r="107" spans="1:10" ht="30">
      <c r="A107" s="31">
        <v>100</v>
      </c>
      <c r="B107" s="28" t="s">
        <v>177</v>
      </c>
      <c r="C107" s="26">
        <v>44132</v>
      </c>
      <c r="D107" s="29" t="str">
        <f>"11 группа"</f>
        <v>11 группа</v>
      </c>
      <c r="E107" s="37" t="s">
        <v>38</v>
      </c>
      <c r="F107" s="37"/>
      <c r="G107" s="30" t="str">
        <f>"2024-04-04"</f>
        <v>2024-04-04</v>
      </c>
      <c r="H107" s="31"/>
      <c r="I107" s="31"/>
      <c r="J107" s="31"/>
    </row>
    <row r="108" spans="1:10" ht="30">
      <c r="A108" s="31">
        <v>101</v>
      </c>
      <c r="B108" s="28" t="s">
        <v>178</v>
      </c>
      <c r="C108" s="26">
        <v>44049</v>
      </c>
      <c r="D108" s="29" t="str">
        <f>"11 группа"</f>
        <v>11 группа</v>
      </c>
      <c r="E108" s="37" t="s">
        <v>38</v>
      </c>
      <c r="F108" s="37"/>
      <c r="G108" s="30" t="str">
        <f>"2024-04-17"</f>
        <v>2024-04-17</v>
      </c>
      <c r="H108" s="31"/>
      <c r="I108" s="31"/>
      <c r="J108" s="31"/>
    </row>
    <row r="109" spans="1:10" ht="90" customHeight="1">
      <c r="A109" s="31">
        <v>102</v>
      </c>
      <c r="B109" s="28" t="s">
        <v>179</v>
      </c>
      <c r="C109" s="26">
        <v>43789</v>
      </c>
      <c r="D109" s="29" t="str">
        <f>"2 Группа"</f>
        <v>2 Группа</v>
      </c>
      <c r="E109" s="37" t="s">
        <v>310</v>
      </c>
      <c r="F109" s="37"/>
      <c r="G109" s="30" t="str">
        <f>"2024-05-03"</f>
        <v>2024-05-03</v>
      </c>
      <c r="H109" s="31"/>
      <c r="I109" s="31"/>
      <c r="J109" s="31"/>
    </row>
    <row r="110" spans="1:10" ht="30">
      <c r="A110" s="31">
        <v>103</v>
      </c>
      <c r="B110" s="28" t="s">
        <v>180</v>
      </c>
      <c r="C110" s="26">
        <v>44229</v>
      </c>
      <c r="D110" s="29" t="str">
        <f>"4 группа"</f>
        <v>4 группа</v>
      </c>
      <c r="E110" s="37" t="s">
        <v>36</v>
      </c>
      <c r="F110" s="37"/>
      <c r="G110" s="30" t="str">
        <f>"2024-05-06"</f>
        <v>2024-05-06</v>
      </c>
      <c r="H110" s="31"/>
      <c r="I110" s="31"/>
      <c r="J110" s="31"/>
    </row>
    <row r="111" spans="1:10" ht="30">
      <c r="A111" s="31">
        <v>104</v>
      </c>
      <c r="B111" s="28" t="s">
        <v>181</v>
      </c>
      <c r="C111" s="26">
        <v>44070</v>
      </c>
      <c r="D111" s="29" t="str">
        <f>"11 группа"</f>
        <v>11 группа</v>
      </c>
      <c r="E111" s="37" t="s">
        <v>38</v>
      </c>
      <c r="F111" s="37"/>
      <c r="G111" s="30" t="str">
        <f>"2024-05-22"</f>
        <v>2024-05-22</v>
      </c>
      <c r="H111" s="31"/>
      <c r="I111" s="31"/>
      <c r="J111" s="31"/>
    </row>
    <row r="112" spans="1:10" ht="90" customHeight="1">
      <c r="A112" s="31">
        <v>105</v>
      </c>
      <c r="B112" s="28" t="s">
        <v>182</v>
      </c>
      <c r="C112" s="26">
        <v>43554</v>
      </c>
      <c r="D112" s="29" t="str">
        <f>"12 группа"</f>
        <v>12 группа</v>
      </c>
      <c r="E112" s="37" t="s">
        <v>310</v>
      </c>
      <c r="F112" s="37"/>
      <c r="G112" s="30" t="str">
        <f>"2019-05-28"</f>
        <v>2019-05-28</v>
      </c>
      <c r="H112" s="31"/>
      <c r="I112" s="31"/>
      <c r="J112" s="31"/>
    </row>
    <row r="113" spans="1:10" ht="30">
      <c r="A113" s="31">
        <v>106</v>
      </c>
      <c r="B113" s="28" t="s">
        <v>183</v>
      </c>
      <c r="C113" s="26">
        <v>44305</v>
      </c>
      <c r="D113" s="29" t="str">
        <f>"4 группа"</f>
        <v>4 группа</v>
      </c>
      <c r="E113" s="37" t="s">
        <v>36</v>
      </c>
      <c r="F113" s="37"/>
      <c r="G113" s="30" t="str">
        <f>"2024-06-03"</f>
        <v>2024-06-03</v>
      </c>
      <c r="H113" s="31"/>
      <c r="I113" s="31"/>
      <c r="J113" s="31"/>
    </row>
    <row r="114" spans="1:10" ht="90" customHeight="1">
      <c r="A114" s="31">
        <v>107</v>
      </c>
      <c r="B114" s="28" t="s">
        <v>184</v>
      </c>
      <c r="C114" s="26">
        <v>43561</v>
      </c>
      <c r="D114" s="29" t="str">
        <f>"10 группа"</f>
        <v>10 группа</v>
      </c>
      <c r="E114" s="37" t="s">
        <v>310</v>
      </c>
      <c r="F114" s="37"/>
      <c r="G114" s="30" t="str">
        <f>"2024-06-03"</f>
        <v>2024-06-03</v>
      </c>
      <c r="H114" s="31"/>
      <c r="I114" s="31"/>
      <c r="J114" s="31"/>
    </row>
    <row r="115" spans="1:10" ht="30" customHeight="1">
      <c r="A115" s="31">
        <v>108</v>
      </c>
      <c r="B115" s="28" t="s">
        <v>185</v>
      </c>
      <c r="C115" s="26">
        <v>44170</v>
      </c>
      <c r="D115" s="29" t="str">
        <f>"11 группа"</f>
        <v>11 группа</v>
      </c>
      <c r="E115" s="37" t="s">
        <v>38</v>
      </c>
      <c r="F115" s="37"/>
      <c r="G115" s="30" t="str">
        <f>"2024-06-05"</f>
        <v>2024-06-05</v>
      </c>
      <c r="H115" s="31"/>
      <c r="I115" s="31"/>
      <c r="J115" s="31"/>
    </row>
    <row r="116" spans="1:10" ht="30">
      <c r="A116" s="31">
        <v>109</v>
      </c>
      <c r="B116" s="28" t="s">
        <v>186</v>
      </c>
      <c r="C116" s="26">
        <v>43923</v>
      </c>
      <c r="D116" s="29" t="str">
        <f>"11 группа"</f>
        <v>11 группа</v>
      </c>
      <c r="E116" s="37" t="s">
        <v>38</v>
      </c>
      <c r="F116" s="37"/>
      <c r="G116" s="30" t="str">
        <f>"2024-06-05"</f>
        <v>2024-06-05</v>
      </c>
      <c r="H116" s="31"/>
      <c r="I116" s="31"/>
      <c r="J116" s="31"/>
    </row>
    <row r="117" spans="1:10" ht="30">
      <c r="A117" s="31">
        <v>110</v>
      </c>
      <c r="B117" s="28" t="s">
        <v>187</v>
      </c>
      <c r="C117" s="26">
        <v>44307</v>
      </c>
      <c r="D117" s="29" t="str">
        <f>"7 группа"</f>
        <v>7 группа</v>
      </c>
      <c r="E117" s="37" t="s">
        <v>36</v>
      </c>
      <c r="F117" s="37"/>
      <c r="G117" s="30" t="str">
        <f>"2024-06-05"</f>
        <v>2024-06-05</v>
      </c>
      <c r="H117" s="31"/>
      <c r="I117" s="31"/>
      <c r="J117" s="31"/>
    </row>
    <row r="118" spans="1:10" ht="90" customHeight="1">
      <c r="A118" s="31">
        <v>111</v>
      </c>
      <c r="B118" s="28" t="s">
        <v>188</v>
      </c>
      <c r="C118" s="26">
        <v>43731</v>
      </c>
      <c r="D118" s="29" t="str">
        <f>"10 группа"</f>
        <v>10 группа</v>
      </c>
      <c r="E118" s="37" t="s">
        <v>310</v>
      </c>
      <c r="F118" s="37"/>
      <c r="G118" s="30" t="str">
        <f>"2024-06-03"</f>
        <v>2024-06-03</v>
      </c>
      <c r="H118" s="31"/>
      <c r="I118" s="31"/>
      <c r="J118" s="31"/>
    </row>
    <row r="119" spans="1:10" ht="45">
      <c r="A119" s="31">
        <v>112</v>
      </c>
      <c r="B119" s="28" t="s">
        <v>189</v>
      </c>
      <c r="C119" s="26">
        <v>44177</v>
      </c>
      <c r="D119" s="29" t="str">
        <f>"6 группа"</f>
        <v>6 группа</v>
      </c>
      <c r="E119" s="37" t="s">
        <v>38</v>
      </c>
      <c r="F119" s="37"/>
      <c r="G119" s="30" t="str">
        <f>"2024-06-06"</f>
        <v>2024-06-06</v>
      </c>
      <c r="H119" s="31"/>
      <c r="I119" s="31"/>
      <c r="J119" s="31"/>
    </row>
    <row r="120" spans="1:10" ht="45">
      <c r="A120" s="31">
        <v>113</v>
      </c>
      <c r="B120" s="28" t="s">
        <v>190</v>
      </c>
      <c r="C120" s="26">
        <v>44287</v>
      </c>
      <c r="D120" s="29" t="str">
        <f>"3 группа"</f>
        <v>3 группа</v>
      </c>
      <c r="E120" s="37" t="s">
        <v>36</v>
      </c>
      <c r="F120" s="37"/>
      <c r="G120" s="30" t="str">
        <f>"2024-06-06"</f>
        <v>2024-06-06</v>
      </c>
      <c r="H120" s="31"/>
      <c r="I120" s="31"/>
      <c r="J120" s="31"/>
    </row>
    <row r="121" spans="1:10" ht="30">
      <c r="A121" s="31">
        <v>114</v>
      </c>
      <c r="B121" s="28" t="s">
        <v>191</v>
      </c>
      <c r="C121" s="26">
        <v>44127</v>
      </c>
      <c r="D121" s="29" t="str">
        <f>"11 группа"</f>
        <v>11 группа</v>
      </c>
      <c r="E121" s="37" t="s">
        <v>38</v>
      </c>
      <c r="F121" s="37"/>
      <c r="G121" s="30" t="str">
        <f>"2024-06-06"</f>
        <v>2024-06-06</v>
      </c>
      <c r="H121" s="31"/>
      <c r="I121" s="31"/>
      <c r="J121" s="31"/>
    </row>
    <row r="122" spans="1:10" ht="45">
      <c r="A122" s="31">
        <v>115</v>
      </c>
      <c r="B122" s="28" t="s">
        <v>192</v>
      </c>
      <c r="C122" s="26">
        <v>44324</v>
      </c>
      <c r="D122" s="29" t="str">
        <f>"7 группа"</f>
        <v>7 группа</v>
      </c>
      <c r="E122" s="37" t="s">
        <v>36</v>
      </c>
      <c r="F122" s="37"/>
      <c r="G122" s="30" t="str">
        <f>"2024-06-06"</f>
        <v>2024-06-06</v>
      </c>
      <c r="H122" s="31"/>
      <c r="I122" s="31"/>
      <c r="J122" s="31"/>
    </row>
    <row r="123" spans="1:10" ht="45">
      <c r="A123" s="31">
        <v>116</v>
      </c>
      <c r="B123" s="28" t="s">
        <v>193</v>
      </c>
      <c r="C123" s="26">
        <v>44123</v>
      </c>
      <c r="D123" s="29" t="str">
        <f>"6 группа"</f>
        <v>6 группа</v>
      </c>
      <c r="E123" s="37" t="s">
        <v>38</v>
      </c>
      <c r="F123" s="37"/>
      <c r="G123" s="30" t="str">
        <f>"2024-06-06"</f>
        <v>2024-06-06</v>
      </c>
      <c r="H123" s="31"/>
      <c r="I123" s="31"/>
      <c r="J123" s="31"/>
    </row>
    <row r="124" spans="1:10" ht="30">
      <c r="A124" s="31">
        <v>117</v>
      </c>
      <c r="B124" s="28" t="s">
        <v>194</v>
      </c>
      <c r="C124" s="26">
        <v>44229</v>
      </c>
      <c r="D124" s="29" t="str">
        <f>"7 группа"</f>
        <v>7 группа</v>
      </c>
      <c r="E124" s="37" t="s">
        <v>36</v>
      </c>
      <c r="F124" s="37"/>
      <c r="G124" s="30" t="str">
        <f>"2024-06-07"</f>
        <v>2024-06-07</v>
      </c>
      <c r="H124" s="31"/>
      <c r="I124" s="31"/>
      <c r="J124" s="31"/>
    </row>
    <row r="125" spans="1:10" ht="30">
      <c r="A125" s="31">
        <v>118</v>
      </c>
      <c r="B125" s="28" t="s">
        <v>195</v>
      </c>
      <c r="C125" s="26">
        <v>44292</v>
      </c>
      <c r="D125" s="29" t="str">
        <f>"4 группа"</f>
        <v>4 группа</v>
      </c>
      <c r="E125" s="37" t="s">
        <v>36</v>
      </c>
      <c r="F125" s="37"/>
      <c r="G125" s="30" t="str">
        <f>"2024-06-07"</f>
        <v>2024-06-07</v>
      </c>
      <c r="H125" s="31"/>
      <c r="I125" s="31"/>
      <c r="J125" s="31"/>
    </row>
    <row r="126" spans="1:10" ht="30">
      <c r="A126" s="31">
        <v>119</v>
      </c>
      <c r="B126" s="28" t="s">
        <v>196</v>
      </c>
      <c r="C126" s="26">
        <v>44096</v>
      </c>
      <c r="D126" s="29" t="str">
        <f>"11 группа"</f>
        <v>11 группа</v>
      </c>
      <c r="E126" s="37" t="s">
        <v>38</v>
      </c>
      <c r="F126" s="37"/>
      <c r="G126" s="30" t="str">
        <f>"2024-06-07"</f>
        <v>2024-06-07</v>
      </c>
      <c r="H126" s="31"/>
      <c r="I126" s="31"/>
      <c r="J126" s="31"/>
    </row>
    <row r="127" spans="1:10" ht="90" customHeight="1">
      <c r="A127" s="31">
        <v>120</v>
      </c>
      <c r="B127" s="28" t="s">
        <v>197</v>
      </c>
      <c r="C127" s="26">
        <v>43652</v>
      </c>
      <c r="D127" s="29" t="str">
        <f>"2 группа"</f>
        <v>2 группа</v>
      </c>
      <c r="E127" s="37" t="s">
        <v>310</v>
      </c>
      <c r="F127" s="37"/>
      <c r="G127" s="30" t="str">
        <f>"2024-06-06"</f>
        <v>2024-06-06</v>
      </c>
      <c r="H127" s="31"/>
      <c r="I127" s="31"/>
      <c r="J127" s="31"/>
    </row>
    <row r="128" spans="1:10" ht="30">
      <c r="A128" s="31">
        <v>121</v>
      </c>
      <c r="B128" s="28" t="s">
        <v>198</v>
      </c>
      <c r="C128" s="26">
        <v>44343</v>
      </c>
      <c r="D128" s="29" t="str">
        <f>"3 группа"</f>
        <v>3 группа</v>
      </c>
      <c r="E128" s="37" t="s">
        <v>36</v>
      </c>
      <c r="F128" s="37"/>
      <c r="G128" s="30" t="str">
        <f>"2024-06-10"</f>
        <v>2024-06-10</v>
      </c>
      <c r="H128" s="31"/>
      <c r="I128" s="31"/>
      <c r="J128" s="31"/>
    </row>
    <row r="129" spans="1:10" ht="30">
      <c r="A129" s="31">
        <v>122</v>
      </c>
      <c r="B129" s="28" t="s">
        <v>199</v>
      </c>
      <c r="C129" s="26">
        <v>43980</v>
      </c>
      <c r="D129" s="29" t="str">
        <f>"11 группа"</f>
        <v>11 группа</v>
      </c>
      <c r="E129" s="37" t="s">
        <v>38</v>
      </c>
      <c r="F129" s="37"/>
      <c r="G129" s="30" t="str">
        <f>"2024-06-10"</f>
        <v>2024-06-10</v>
      </c>
      <c r="H129" s="31"/>
      <c r="I129" s="31"/>
      <c r="J129" s="31"/>
    </row>
    <row r="130" spans="1:10" ht="90" customHeight="1">
      <c r="A130" s="31">
        <v>123</v>
      </c>
      <c r="B130" s="28" t="s">
        <v>200</v>
      </c>
      <c r="C130" s="26">
        <v>43811</v>
      </c>
      <c r="D130" s="29" t="str">
        <f>"2 группа"</f>
        <v>2 группа</v>
      </c>
      <c r="E130" s="37" t="s">
        <v>310</v>
      </c>
      <c r="F130" s="37"/>
      <c r="G130" s="30" t="str">
        <f>"2024-06-10"</f>
        <v>2024-06-10</v>
      </c>
      <c r="H130" s="31"/>
      <c r="I130" s="31"/>
      <c r="J130" s="31"/>
    </row>
    <row r="131" spans="1:10" ht="30">
      <c r="A131" s="31">
        <v>124</v>
      </c>
      <c r="B131" s="28" t="s">
        <v>201</v>
      </c>
      <c r="C131" s="26">
        <v>44208</v>
      </c>
      <c r="D131" s="29" t="str">
        <f>"7 группа"</f>
        <v>7 группа</v>
      </c>
      <c r="E131" s="37" t="s">
        <v>36</v>
      </c>
      <c r="F131" s="37"/>
      <c r="G131" s="30" t="str">
        <f>"2024-06-10"</f>
        <v>2024-06-10</v>
      </c>
      <c r="H131" s="31"/>
      <c r="I131" s="31"/>
      <c r="J131" s="31"/>
    </row>
    <row r="132" spans="1:10" ht="30">
      <c r="A132" s="31">
        <v>125</v>
      </c>
      <c r="B132" s="28" t="s">
        <v>202</v>
      </c>
      <c r="C132" s="26">
        <v>44352</v>
      </c>
      <c r="D132" s="29" t="str">
        <f>"7 группа"</f>
        <v>7 группа</v>
      </c>
      <c r="E132" s="37" t="s">
        <v>36</v>
      </c>
      <c r="F132" s="37"/>
      <c r="G132" s="30" t="str">
        <f>"2024-06-10"</f>
        <v>2024-06-10</v>
      </c>
      <c r="H132" s="31"/>
      <c r="I132" s="31"/>
      <c r="J132" s="31"/>
    </row>
    <row r="133" spans="1:10" ht="30">
      <c r="A133" s="31">
        <v>126</v>
      </c>
      <c r="B133" s="28" t="s">
        <v>203</v>
      </c>
      <c r="C133" s="26">
        <v>44320</v>
      </c>
      <c r="D133" s="29" t="str">
        <f>"3 группа"</f>
        <v>3 группа</v>
      </c>
      <c r="E133" s="37" t="s">
        <v>36</v>
      </c>
      <c r="F133" s="37"/>
      <c r="G133" s="30" t="str">
        <f>"2024-06-11"</f>
        <v>2024-06-11</v>
      </c>
      <c r="H133" s="31"/>
      <c r="I133" s="31"/>
      <c r="J133" s="31"/>
    </row>
    <row r="134" spans="1:10" ht="90" customHeight="1">
      <c r="A134" s="31">
        <v>127</v>
      </c>
      <c r="B134" s="28" t="s">
        <v>204</v>
      </c>
      <c r="C134" s="26">
        <v>43677</v>
      </c>
      <c r="D134" s="29" t="str">
        <f>"13 группа"</f>
        <v>13 группа</v>
      </c>
      <c r="E134" s="37" t="s">
        <v>310</v>
      </c>
      <c r="F134" s="37"/>
      <c r="G134" s="30" t="str">
        <f>"2024-06-11"</f>
        <v>2024-06-11</v>
      </c>
      <c r="H134" s="31"/>
      <c r="I134" s="31"/>
      <c r="J134" s="31"/>
    </row>
    <row r="135" spans="1:10" ht="90" customHeight="1">
      <c r="A135" s="31">
        <v>128</v>
      </c>
      <c r="B135" s="28" t="s">
        <v>62</v>
      </c>
      <c r="C135" s="26">
        <v>43781</v>
      </c>
      <c r="D135" s="29" t="str">
        <f>"13 группа"</f>
        <v>13 группа</v>
      </c>
      <c r="E135" s="37" t="s">
        <v>310</v>
      </c>
      <c r="F135" s="37"/>
      <c r="G135" s="30" t="str">
        <f>"2024-06-11"</f>
        <v>2024-06-11</v>
      </c>
      <c r="H135" s="31"/>
      <c r="I135" s="31"/>
      <c r="J135" s="31"/>
    </row>
    <row r="136" spans="1:10" ht="45">
      <c r="A136" s="31">
        <v>129</v>
      </c>
      <c r="B136" s="28" t="s">
        <v>205</v>
      </c>
      <c r="C136" s="26">
        <v>44139</v>
      </c>
      <c r="D136" s="29" t="str">
        <f>"11 группа"</f>
        <v>11 группа</v>
      </c>
      <c r="E136" s="37" t="s">
        <v>38</v>
      </c>
      <c r="F136" s="37"/>
      <c r="G136" s="30" t="str">
        <f>"2024-06-11"</f>
        <v>2024-06-11</v>
      </c>
      <c r="H136" s="31"/>
      <c r="I136" s="31"/>
      <c r="J136" s="31"/>
    </row>
    <row r="137" spans="1:10" ht="90" customHeight="1">
      <c r="A137" s="31">
        <v>130</v>
      </c>
      <c r="B137" s="28" t="s">
        <v>206</v>
      </c>
      <c r="C137" s="26">
        <v>43475</v>
      </c>
      <c r="D137" s="29" t="str">
        <f>"2 группа"</f>
        <v>2 группа</v>
      </c>
      <c r="E137" s="37" t="s">
        <v>310</v>
      </c>
      <c r="F137" s="37"/>
      <c r="G137" s="30" t="str">
        <f>"2024-06-10"</f>
        <v>2024-06-10</v>
      </c>
      <c r="H137" s="31"/>
      <c r="I137" s="31"/>
      <c r="J137" s="31"/>
    </row>
    <row r="138" spans="1:10" ht="90" customHeight="1">
      <c r="A138" s="31">
        <v>131</v>
      </c>
      <c r="B138" s="28" t="s">
        <v>207</v>
      </c>
      <c r="C138" s="26">
        <v>44137</v>
      </c>
      <c r="D138" s="29" t="str">
        <f>"10 группа"</f>
        <v>10 группа</v>
      </c>
      <c r="E138" s="37" t="s">
        <v>310</v>
      </c>
      <c r="F138" s="37"/>
      <c r="G138" s="30" t="str">
        <f>"2024-06-05"</f>
        <v>2024-06-05</v>
      </c>
      <c r="H138" s="31"/>
      <c r="I138" s="31"/>
      <c r="J138" s="31"/>
    </row>
    <row r="139" spans="1:10" ht="30">
      <c r="A139" s="31">
        <v>132</v>
      </c>
      <c r="B139" s="28" t="s">
        <v>208</v>
      </c>
      <c r="C139" s="26">
        <v>44047</v>
      </c>
      <c r="D139" s="29" t="str">
        <f>"11 группа"</f>
        <v>11 группа</v>
      </c>
      <c r="E139" s="37" t="s">
        <v>38</v>
      </c>
      <c r="F139" s="37"/>
      <c r="G139" s="30" t="str">
        <f>"2024-06-10"</f>
        <v>2024-06-10</v>
      </c>
      <c r="H139" s="31"/>
      <c r="I139" s="31"/>
      <c r="J139" s="31"/>
    </row>
    <row r="140" spans="1:10" ht="30">
      <c r="A140" s="31">
        <v>133</v>
      </c>
      <c r="B140" s="28" t="s">
        <v>209</v>
      </c>
      <c r="C140" s="26">
        <v>44317</v>
      </c>
      <c r="D140" s="29" t="str">
        <f>"3 группа"</f>
        <v>3 группа</v>
      </c>
      <c r="E140" s="37" t="s">
        <v>36</v>
      </c>
      <c r="F140" s="37"/>
      <c r="G140" s="30" t="str">
        <f>"2024-06-14"</f>
        <v>2024-06-14</v>
      </c>
      <c r="H140" s="31"/>
      <c r="I140" s="31"/>
      <c r="J140" s="31"/>
    </row>
    <row r="141" spans="1:10" ht="30">
      <c r="A141" s="31">
        <v>134</v>
      </c>
      <c r="B141" s="28" t="s">
        <v>210</v>
      </c>
      <c r="C141" s="26">
        <v>44315</v>
      </c>
      <c r="D141" s="29" t="str">
        <f>"4 группа"</f>
        <v>4 группа</v>
      </c>
      <c r="E141" s="37" t="s">
        <v>36</v>
      </c>
      <c r="F141" s="37"/>
      <c r="G141" s="30" t="str">
        <f>"2024-06-17"</f>
        <v>2024-06-17</v>
      </c>
      <c r="H141" s="31"/>
      <c r="I141" s="31"/>
      <c r="J141" s="31"/>
    </row>
    <row r="142" spans="1:10" ht="45">
      <c r="A142" s="31">
        <v>135</v>
      </c>
      <c r="B142" s="28" t="s">
        <v>211</v>
      </c>
      <c r="C142" s="26">
        <v>43901</v>
      </c>
      <c r="D142" s="29" t="str">
        <f>"11 группа"</f>
        <v>11 группа</v>
      </c>
      <c r="E142" s="37" t="s">
        <v>38</v>
      </c>
      <c r="F142" s="37"/>
      <c r="G142" s="30" t="str">
        <f>"2024-06-17"</f>
        <v>2024-06-17</v>
      </c>
      <c r="H142" s="31"/>
      <c r="I142" s="31"/>
      <c r="J142" s="31"/>
    </row>
    <row r="143" spans="1:10" ht="90" customHeight="1">
      <c r="A143" s="31">
        <v>136</v>
      </c>
      <c r="B143" s="28" t="s">
        <v>212</v>
      </c>
      <c r="C143" s="26">
        <v>43642</v>
      </c>
      <c r="D143" s="29" t="str">
        <f>"5 группа"</f>
        <v>5 группа</v>
      </c>
      <c r="E143" s="37" t="s">
        <v>310</v>
      </c>
      <c r="F143" s="37"/>
      <c r="G143" s="30" t="str">
        <f>"2024-06-17"</f>
        <v>2024-06-17</v>
      </c>
      <c r="H143" s="31"/>
      <c r="I143" s="31"/>
      <c r="J143" s="31"/>
    </row>
    <row r="144" spans="1:10" ht="45">
      <c r="A144" s="31">
        <v>137</v>
      </c>
      <c r="B144" s="28" t="s">
        <v>213</v>
      </c>
      <c r="C144" s="26">
        <v>44341</v>
      </c>
      <c r="D144" s="29" t="str">
        <f>"4 группа"</f>
        <v>4 группа</v>
      </c>
      <c r="E144" s="37" t="s">
        <v>36</v>
      </c>
      <c r="F144" s="37"/>
      <c r="G144" s="30" t="str">
        <f>"2024-06-17"</f>
        <v>2024-06-17</v>
      </c>
      <c r="H144" s="31"/>
      <c r="I144" s="31"/>
      <c r="J144" s="31"/>
    </row>
    <row r="145" spans="1:10" ht="30">
      <c r="A145" s="31">
        <v>138</v>
      </c>
      <c r="B145" s="28" t="s">
        <v>214</v>
      </c>
      <c r="C145" s="26">
        <v>44352</v>
      </c>
      <c r="D145" s="29" t="str">
        <f>"4 группа"</f>
        <v>4 группа</v>
      </c>
      <c r="E145" s="37" t="s">
        <v>36</v>
      </c>
      <c r="F145" s="37"/>
      <c r="G145" s="30" t="str">
        <f t="shared" ref="G145:G150" si="3">"2024-06-18"</f>
        <v>2024-06-18</v>
      </c>
      <c r="H145" s="31"/>
      <c r="I145" s="31"/>
      <c r="J145" s="31"/>
    </row>
    <row r="146" spans="1:10" ht="30">
      <c r="A146" s="31">
        <v>139</v>
      </c>
      <c r="B146" s="28" t="s">
        <v>215</v>
      </c>
      <c r="C146" s="26">
        <v>44302</v>
      </c>
      <c r="D146" s="29" t="str">
        <f>"3 группа"</f>
        <v>3 группа</v>
      </c>
      <c r="E146" s="37" t="s">
        <v>37</v>
      </c>
      <c r="F146" s="37"/>
      <c r="G146" s="30" t="str">
        <f t="shared" si="3"/>
        <v>2024-06-18</v>
      </c>
      <c r="H146" s="31"/>
      <c r="I146" s="31"/>
      <c r="J146" s="31"/>
    </row>
    <row r="147" spans="1:10" ht="30">
      <c r="A147" s="31">
        <v>140</v>
      </c>
      <c r="B147" s="28" t="s">
        <v>216</v>
      </c>
      <c r="C147" s="26">
        <v>44331</v>
      </c>
      <c r="D147" s="29" t="str">
        <f>"3 группа"</f>
        <v>3 группа</v>
      </c>
      <c r="E147" s="37" t="s">
        <v>36</v>
      </c>
      <c r="F147" s="37"/>
      <c r="G147" s="30" t="str">
        <f t="shared" si="3"/>
        <v>2024-06-18</v>
      </c>
      <c r="H147" s="31"/>
      <c r="I147" s="31"/>
      <c r="J147" s="31"/>
    </row>
    <row r="148" spans="1:10" ht="30">
      <c r="A148" s="31">
        <v>141</v>
      </c>
      <c r="B148" s="28" t="s">
        <v>217</v>
      </c>
      <c r="C148" s="26">
        <v>44276</v>
      </c>
      <c r="D148" s="29" t="str">
        <f>"4 группа"</f>
        <v>4 группа</v>
      </c>
      <c r="E148" s="37" t="s">
        <v>36</v>
      </c>
      <c r="F148" s="37"/>
      <c r="G148" s="30" t="str">
        <f t="shared" si="3"/>
        <v>2024-06-18</v>
      </c>
      <c r="H148" s="31"/>
      <c r="I148" s="31"/>
      <c r="J148" s="31"/>
    </row>
    <row r="149" spans="1:10" ht="30">
      <c r="A149" s="31">
        <v>142</v>
      </c>
      <c r="B149" s="28" t="s">
        <v>218</v>
      </c>
      <c r="C149" s="26">
        <v>44276</v>
      </c>
      <c r="D149" s="29" t="str">
        <f>"4 группа"</f>
        <v>4 группа</v>
      </c>
      <c r="E149" s="37" t="s">
        <v>36</v>
      </c>
      <c r="F149" s="37"/>
      <c r="G149" s="30" t="str">
        <f t="shared" si="3"/>
        <v>2024-06-18</v>
      </c>
      <c r="H149" s="31"/>
      <c r="I149" s="31"/>
      <c r="J149" s="31"/>
    </row>
    <row r="150" spans="1:10" ht="30">
      <c r="A150" s="31">
        <v>143</v>
      </c>
      <c r="B150" s="28" t="s">
        <v>219</v>
      </c>
      <c r="C150" s="26">
        <v>44245</v>
      </c>
      <c r="D150" s="29" t="str">
        <f>"7 группа"</f>
        <v>7 группа</v>
      </c>
      <c r="E150" s="37" t="s">
        <v>37</v>
      </c>
      <c r="F150" s="37"/>
      <c r="G150" s="30" t="str">
        <f t="shared" si="3"/>
        <v>2024-06-18</v>
      </c>
      <c r="H150" s="31"/>
      <c r="I150" s="31"/>
      <c r="J150" s="31"/>
    </row>
    <row r="151" spans="1:10" ht="90" customHeight="1">
      <c r="A151" s="31">
        <v>144</v>
      </c>
      <c r="B151" s="28" t="s">
        <v>220</v>
      </c>
      <c r="C151" s="26">
        <v>43436</v>
      </c>
      <c r="D151" s="29" t="str">
        <f>"5 группа"</f>
        <v>5 группа</v>
      </c>
      <c r="E151" s="37" t="s">
        <v>310</v>
      </c>
      <c r="F151" s="37"/>
      <c r="G151" s="30" t="str">
        <f>"2024-06-20"</f>
        <v>2024-06-20</v>
      </c>
      <c r="H151" s="31"/>
      <c r="I151" s="31"/>
      <c r="J151" s="31"/>
    </row>
    <row r="152" spans="1:10" ht="45">
      <c r="A152" s="31">
        <v>145</v>
      </c>
      <c r="B152" s="28" t="s">
        <v>221</v>
      </c>
      <c r="C152" s="26">
        <v>43877</v>
      </c>
      <c r="D152" s="29" t="str">
        <f>"11 группа"</f>
        <v>11 группа</v>
      </c>
      <c r="E152" s="37" t="s">
        <v>38</v>
      </c>
      <c r="F152" s="37"/>
      <c r="G152" s="30" t="str">
        <f>"2024-06-21"</f>
        <v>2024-06-21</v>
      </c>
      <c r="H152" s="31"/>
      <c r="I152" s="31"/>
      <c r="J152" s="31"/>
    </row>
    <row r="153" spans="1:10" ht="30">
      <c r="A153" s="31">
        <v>146</v>
      </c>
      <c r="B153" s="28" t="s">
        <v>222</v>
      </c>
      <c r="C153" s="26">
        <v>44364</v>
      </c>
      <c r="D153" s="29" t="str">
        <f>"7 группа"</f>
        <v>7 группа</v>
      </c>
      <c r="E153" s="37" t="s">
        <v>36</v>
      </c>
      <c r="F153" s="37"/>
      <c r="G153" s="30" t="str">
        <f>"2024-06-24"</f>
        <v>2024-06-24</v>
      </c>
      <c r="H153" s="31"/>
      <c r="I153" s="31"/>
      <c r="J153" s="31"/>
    </row>
    <row r="154" spans="1:10" ht="30">
      <c r="A154" s="31">
        <v>147</v>
      </c>
      <c r="B154" s="28" t="s">
        <v>223</v>
      </c>
      <c r="C154" s="26">
        <v>44470</v>
      </c>
      <c r="D154" s="29" t="str">
        <f>"4 группа"</f>
        <v>4 группа</v>
      </c>
      <c r="E154" s="37" t="s">
        <v>37</v>
      </c>
      <c r="F154" s="37"/>
      <c r="G154" s="30" t="str">
        <f>"2024-07-15"</f>
        <v>2024-07-15</v>
      </c>
      <c r="H154" s="31"/>
      <c r="I154" s="31"/>
      <c r="J154" s="31"/>
    </row>
    <row r="155" spans="1:10" ht="45">
      <c r="A155" s="31">
        <v>148</v>
      </c>
      <c r="B155" s="28" t="s">
        <v>224</v>
      </c>
      <c r="C155" s="26">
        <v>44386</v>
      </c>
      <c r="D155" s="29" t="str">
        <f>"3 группа"</f>
        <v>3 группа</v>
      </c>
      <c r="E155" s="37" t="s">
        <v>36</v>
      </c>
      <c r="F155" s="37"/>
      <c r="G155" s="30" t="str">
        <f>"2024-07-15"</f>
        <v>2024-07-15</v>
      </c>
      <c r="H155" s="31"/>
      <c r="I155" s="31"/>
      <c r="J155" s="31"/>
    </row>
    <row r="156" spans="1:10" ht="30">
      <c r="A156" s="31">
        <v>149</v>
      </c>
      <c r="B156" s="28" t="s">
        <v>225</v>
      </c>
      <c r="C156" s="26">
        <v>44309</v>
      </c>
      <c r="D156" s="29" t="str">
        <f>"3 группа"</f>
        <v>3 группа</v>
      </c>
      <c r="E156" s="37" t="s">
        <v>36</v>
      </c>
      <c r="F156" s="37"/>
      <c r="G156" s="30" t="str">
        <f>"2024-07-15"</f>
        <v>2024-07-15</v>
      </c>
      <c r="H156" s="31"/>
      <c r="I156" s="31"/>
      <c r="J156" s="31"/>
    </row>
    <row r="157" spans="1:10" ht="30">
      <c r="A157" s="31">
        <v>150</v>
      </c>
      <c r="B157" s="28" t="s">
        <v>226</v>
      </c>
      <c r="C157" s="26">
        <v>44506</v>
      </c>
      <c r="D157" s="29" t="str">
        <f>"4 группа"</f>
        <v>4 группа</v>
      </c>
      <c r="E157" s="37" t="s">
        <v>37</v>
      </c>
      <c r="F157" s="37"/>
      <c r="G157" s="30" t="str">
        <f>"2024-07-12"</f>
        <v>2024-07-12</v>
      </c>
      <c r="H157" s="31"/>
      <c r="I157" s="31"/>
      <c r="J157" s="31"/>
    </row>
    <row r="158" spans="1:10" ht="30">
      <c r="A158" s="31">
        <v>151</v>
      </c>
      <c r="B158" s="28" t="s">
        <v>227</v>
      </c>
      <c r="C158" s="26">
        <v>44417</v>
      </c>
      <c r="D158" s="29" t="str">
        <f>"3 группа"</f>
        <v>3 группа</v>
      </c>
      <c r="E158" s="37" t="s">
        <v>36</v>
      </c>
      <c r="F158" s="37"/>
      <c r="G158" s="30" t="str">
        <f>"2024-07-12"</f>
        <v>2024-07-12</v>
      </c>
      <c r="H158" s="31"/>
      <c r="I158" s="31"/>
      <c r="J158" s="31"/>
    </row>
    <row r="159" spans="1:10" ht="30">
      <c r="A159" s="31">
        <v>152</v>
      </c>
      <c r="B159" s="28" t="s">
        <v>228</v>
      </c>
      <c r="C159" s="26">
        <v>44457</v>
      </c>
      <c r="D159" s="29" t="str">
        <f>"7 группа"</f>
        <v>7 группа</v>
      </c>
      <c r="E159" s="37" t="s">
        <v>37</v>
      </c>
      <c r="F159" s="37"/>
      <c r="G159" s="30" t="str">
        <f>"2024-07-12"</f>
        <v>2024-07-12</v>
      </c>
      <c r="H159" s="31"/>
      <c r="I159" s="31"/>
      <c r="J159" s="31"/>
    </row>
    <row r="160" spans="1:10" ht="30">
      <c r="A160" s="31">
        <v>153</v>
      </c>
      <c r="B160" s="28" t="s">
        <v>229</v>
      </c>
      <c r="C160" s="26">
        <v>44398</v>
      </c>
      <c r="D160" s="29" t="str">
        <f>"3 группа"</f>
        <v>3 группа</v>
      </c>
      <c r="E160" s="37" t="s">
        <v>36</v>
      </c>
      <c r="F160" s="37"/>
      <c r="G160" s="30" t="str">
        <f>"2024-07-12"</f>
        <v>2024-07-12</v>
      </c>
      <c r="H160" s="31"/>
      <c r="I160" s="31"/>
      <c r="J160" s="31"/>
    </row>
    <row r="161" spans="1:10" ht="30">
      <c r="A161" s="31">
        <v>154</v>
      </c>
      <c r="B161" s="28" t="s">
        <v>230</v>
      </c>
      <c r="C161" s="26">
        <v>44364</v>
      </c>
      <c r="D161" s="29" t="str">
        <f>"7 группа"</f>
        <v>7 группа</v>
      </c>
      <c r="E161" s="37" t="s">
        <v>37</v>
      </c>
      <c r="F161" s="37"/>
      <c r="G161" s="30" t="str">
        <f>"2024-07-10"</f>
        <v>2024-07-10</v>
      </c>
      <c r="H161" s="31"/>
      <c r="I161" s="31"/>
      <c r="J161" s="31"/>
    </row>
    <row r="162" spans="1:10" ht="30">
      <c r="A162" s="31">
        <v>155</v>
      </c>
      <c r="B162" s="28" t="s">
        <v>231</v>
      </c>
      <c r="C162" s="26">
        <v>44347</v>
      </c>
      <c r="D162" s="29" t="str">
        <f>"7 группа"</f>
        <v>7 группа</v>
      </c>
      <c r="E162" s="37" t="s">
        <v>37</v>
      </c>
      <c r="F162" s="37"/>
      <c r="G162" s="30" t="str">
        <f>"2024-07-02"</f>
        <v>2024-07-02</v>
      </c>
      <c r="H162" s="31"/>
      <c r="I162" s="31"/>
      <c r="J162" s="31"/>
    </row>
    <row r="163" spans="1:10" ht="30">
      <c r="A163" s="31">
        <v>156</v>
      </c>
      <c r="B163" s="28" t="s">
        <v>232</v>
      </c>
      <c r="C163" s="26">
        <v>43836</v>
      </c>
      <c r="D163" s="29" t="str">
        <f>"11 группа"</f>
        <v>11 группа</v>
      </c>
      <c r="E163" s="37" t="s">
        <v>38</v>
      </c>
      <c r="F163" s="37"/>
      <c r="G163" s="30" t="str">
        <f>"2024-07-02"</f>
        <v>2024-07-02</v>
      </c>
      <c r="H163" s="31"/>
      <c r="I163" s="31"/>
      <c r="J163" s="31"/>
    </row>
    <row r="164" spans="1:10" ht="30">
      <c r="A164" s="31">
        <v>157</v>
      </c>
      <c r="B164" s="28" t="s">
        <v>233</v>
      </c>
      <c r="C164" s="26">
        <v>44375</v>
      </c>
      <c r="D164" s="29" t="str">
        <f>"4 группа"</f>
        <v>4 группа</v>
      </c>
      <c r="E164" s="37" t="s">
        <v>37</v>
      </c>
      <c r="F164" s="37"/>
      <c r="G164" s="30" t="str">
        <f>"2024-06-28"</f>
        <v>2024-06-28</v>
      </c>
      <c r="H164" s="31"/>
      <c r="I164" s="31"/>
      <c r="J164" s="31"/>
    </row>
    <row r="165" spans="1:10" ht="30">
      <c r="A165" s="31">
        <v>158</v>
      </c>
      <c r="B165" s="28" t="s">
        <v>234</v>
      </c>
      <c r="C165" s="26">
        <v>44346</v>
      </c>
      <c r="D165" s="29" t="str">
        <f>"3 группа"</f>
        <v>3 группа</v>
      </c>
      <c r="E165" s="37" t="s">
        <v>36</v>
      </c>
      <c r="F165" s="37"/>
      <c r="G165" s="30" t="str">
        <f>"2024-06-28"</f>
        <v>2024-06-28</v>
      </c>
      <c r="H165" s="31"/>
      <c r="I165" s="31"/>
      <c r="J165" s="31"/>
    </row>
    <row r="166" spans="1:10" ht="30">
      <c r="A166" s="31">
        <v>159</v>
      </c>
      <c r="B166" s="28" t="s">
        <v>235</v>
      </c>
      <c r="C166" s="26">
        <v>44293</v>
      </c>
      <c r="D166" s="29" t="str">
        <f>"7 группа"</f>
        <v>7 группа</v>
      </c>
      <c r="E166" s="37" t="s">
        <v>37</v>
      </c>
      <c r="F166" s="37"/>
      <c r="G166" s="30" t="str">
        <f>"2024-07-16"</f>
        <v>2024-07-16</v>
      </c>
      <c r="H166" s="31"/>
      <c r="I166" s="31"/>
      <c r="J166" s="31"/>
    </row>
    <row r="167" spans="1:10" ht="30">
      <c r="A167" s="31">
        <v>160</v>
      </c>
      <c r="B167" s="28" t="s">
        <v>236</v>
      </c>
      <c r="C167" s="26">
        <v>44359</v>
      </c>
      <c r="D167" s="29" t="str">
        <f>"7 группа"</f>
        <v>7 группа</v>
      </c>
      <c r="E167" s="37" t="s">
        <v>37</v>
      </c>
      <c r="F167" s="37"/>
      <c r="G167" s="30" t="str">
        <f>"2024-07-03"</f>
        <v>2024-07-03</v>
      </c>
      <c r="H167" s="31"/>
      <c r="I167" s="31"/>
      <c r="J167" s="31"/>
    </row>
    <row r="168" spans="1:10" ht="30">
      <c r="A168" s="31">
        <v>161</v>
      </c>
      <c r="B168" s="28" t="s">
        <v>237</v>
      </c>
      <c r="C168" s="26">
        <v>44289</v>
      </c>
      <c r="D168" s="29" t="str">
        <f>"3 группа"</f>
        <v>3 группа</v>
      </c>
      <c r="E168" s="37" t="s">
        <v>36</v>
      </c>
      <c r="F168" s="37"/>
      <c r="G168" s="30" t="str">
        <f>"2024-07-18"</f>
        <v>2024-07-18</v>
      </c>
      <c r="H168" s="31"/>
      <c r="I168" s="31"/>
      <c r="J168" s="31"/>
    </row>
    <row r="169" spans="1:10" ht="90" customHeight="1">
      <c r="A169" s="31">
        <v>162</v>
      </c>
      <c r="B169" s="28" t="s">
        <v>238</v>
      </c>
      <c r="C169" s="26">
        <v>43702</v>
      </c>
      <c r="D169" s="29" t="str">
        <f>"13 группа"</f>
        <v>13 группа</v>
      </c>
      <c r="E169" s="37" t="s">
        <v>310</v>
      </c>
      <c r="F169" s="37"/>
      <c r="G169" s="30" t="str">
        <f>"2024-07-18"</f>
        <v>2024-07-18</v>
      </c>
      <c r="H169" s="31"/>
      <c r="I169" s="31"/>
      <c r="J169" s="31"/>
    </row>
    <row r="170" spans="1:10" ht="30">
      <c r="A170" s="31">
        <v>163</v>
      </c>
      <c r="B170" s="28" t="s">
        <v>239</v>
      </c>
      <c r="C170" s="26">
        <v>44132</v>
      </c>
      <c r="D170" s="29" t="str">
        <f>"11 группа"</f>
        <v>11 группа</v>
      </c>
      <c r="E170" s="37" t="s">
        <v>38</v>
      </c>
      <c r="F170" s="37"/>
      <c r="G170" s="30" t="str">
        <f>"2024-07-18"</f>
        <v>2024-07-18</v>
      </c>
      <c r="H170" s="31"/>
      <c r="I170" s="31"/>
      <c r="J170" s="31"/>
    </row>
    <row r="171" spans="1:10" ht="30">
      <c r="A171" s="31">
        <v>164</v>
      </c>
      <c r="B171" s="28" t="s">
        <v>240</v>
      </c>
      <c r="C171" s="26">
        <v>44147</v>
      </c>
      <c r="D171" s="29" t="str">
        <f>"11 группа"</f>
        <v>11 группа</v>
      </c>
      <c r="E171" s="37" t="s">
        <v>38</v>
      </c>
      <c r="F171" s="37"/>
      <c r="G171" s="30" t="str">
        <f>"2024-07-19"</f>
        <v>2024-07-19</v>
      </c>
      <c r="H171" s="31"/>
      <c r="I171" s="31"/>
      <c r="J171" s="31"/>
    </row>
    <row r="172" spans="1:10" ht="30">
      <c r="A172" s="31">
        <v>165</v>
      </c>
      <c r="B172" s="28" t="s">
        <v>241</v>
      </c>
      <c r="C172" s="26">
        <v>44247</v>
      </c>
      <c r="D172" s="29" t="str">
        <f>"7 группа"</f>
        <v>7 группа</v>
      </c>
      <c r="E172" s="37" t="s">
        <v>36</v>
      </c>
      <c r="F172" s="37"/>
      <c r="G172" s="30" t="str">
        <f>"2024-07-17"</f>
        <v>2024-07-17</v>
      </c>
      <c r="H172" s="31"/>
      <c r="I172" s="31"/>
      <c r="J172" s="31"/>
    </row>
    <row r="173" spans="1:10" ht="30">
      <c r="A173" s="31">
        <v>166</v>
      </c>
      <c r="B173" s="28" t="s">
        <v>242</v>
      </c>
      <c r="C173" s="26">
        <v>44422</v>
      </c>
      <c r="D173" s="29" t="str">
        <f>"7 группа"</f>
        <v>7 группа</v>
      </c>
      <c r="E173" s="37" t="s">
        <v>36</v>
      </c>
      <c r="F173" s="37"/>
      <c r="G173" s="30" t="str">
        <f>"2024-07-17"</f>
        <v>2024-07-17</v>
      </c>
      <c r="H173" s="31"/>
      <c r="I173" s="31"/>
      <c r="J173" s="31"/>
    </row>
    <row r="174" spans="1:10" ht="30">
      <c r="A174" s="31">
        <v>167</v>
      </c>
      <c r="B174" s="28" t="s">
        <v>243</v>
      </c>
      <c r="C174" s="26">
        <v>44388</v>
      </c>
      <c r="D174" s="29" t="str">
        <f>"4 группа"</f>
        <v>4 группа</v>
      </c>
      <c r="E174" s="37" t="s">
        <v>36</v>
      </c>
      <c r="F174" s="37"/>
      <c r="G174" s="30" t="str">
        <f>"2024-07-19"</f>
        <v>2024-07-19</v>
      </c>
      <c r="H174" s="31"/>
      <c r="I174" s="31"/>
      <c r="J174" s="31"/>
    </row>
    <row r="175" spans="1:10" ht="30">
      <c r="A175" s="31">
        <v>168</v>
      </c>
      <c r="B175" s="28" t="s">
        <v>244</v>
      </c>
      <c r="C175" s="26">
        <v>44545</v>
      </c>
      <c r="D175" s="29" t="str">
        <f t="shared" ref="D175:D180" si="4">"3 группа"</f>
        <v>3 группа</v>
      </c>
      <c r="E175" s="37" t="s">
        <v>36</v>
      </c>
      <c r="F175" s="37"/>
      <c r="G175" s="30" t="str">
        <f>"2024-07-24"</f>
        <v>2024-07-24</v>
      </c>
      <c r="H175" s="31"/>
      <c r="I175" s="31"/>
      <c r="J175" s="31"/>
    </row>
    <row r="176" spans="1:10" ht="30">
      <c r="A176" s="31">
        <v>169</v>
      </c>
      <c r="B176" s="28" t="s">
        <v>245</v>
      </c>
      <c r="C176" s="26">
        <v>44527</v>
      </c>
      <c r="D176" s="29" t="str">
        <f t="shared" si="4"/>
        <v>3 группа</v>
      </c>
      <c r="E176" s="37" t="s">
        <v>36</v>
      </c>
      <c r="F176" s="37"/>
      <c r="G176" s="30" t="str">
        <f>"2024-07-23"</f>
        <v>2024-07-23</v>
      </c>
      <c r="H176" s="31"/>
      <c r="I176" s="31"/>
      <c r="J176" s="31"/>
    </row>
    <row r="177" spans="1:10" ht="30">
      <c r="A177" s="31">
        <v>170</v>
      </c>
      <c r="B177" s="28" t="s">
        <v>246</v>
      </c>
      <c r="C177" s="26">
        <v>44315</v>
      </c>
      <c r="D177" s="29" t="str">
        <f t="shared" si="4"/>
        <v>3 группа</v>
      </c>
      <c r="E177" s="37" t="s">
        <v>36</v>
      </c>
      <c r="F177" s="37"/>
      <c r="G177" s="30" t="str">
        <f>"2024-07-23"</f>
        <v>2024-07-23</v>
      </c>
      <c r="H177" s="31"/>
      <c r="I177" s="31"/>
      <c r="J177" s="31"/>
    </row>
    <row r="178" spans="1:10" ht="45">
      <c r="A178" s="31">
        <v>171</v>
      </c>
      <c r="B178" s="28" t="s">
        <v>247</v>
      </c>
      <c r="C178" s="26">
        <v>44409</v>
      </c>
      <c r="D178" s="29" t="str">
        <f t="shared" si="4"/>
        <v>3 группа</v>
      </c>
      <c r="E178" s="37" t="s">
        <v>36</v>
      </c>
      <c r="F178" s="37"/>
      <c r="G178" s="30" t="str">
        <f>"2024-07-22"</f>
        <v>2024-07-22</v>
      </c>
      <c r="H178" s="31"/>
      <c r="I178" s="31"/>
      <c r="J178" s="31"/>
    </row>
    <row r="179" spans="1:10" ht="45">
      <c r="A179" s="31">
        <v>172</v>
      </c>
      <c r="B179" s="28" t="s">
        <v>248</v>
      </c>
      <c r="C179" s="26">
        <v>44391</v>
      </c>
      <c r="D179" s="29" t="str">
        <f t="shared" si="4"/>
        <v>3 группа</v>
      </c>
      <c r="E179" s="37" t="s">
        <v>36</v>
      </c>
      <c r="F179" s="37"/>
      <c r="G179" s="30" t="str">
        <f>"2024-07-23"</f>
        <v>2024-07-23</v>
      </c>
      <c r="H179" s="31"/>
      <c r="I179" s="31"/>
      <c r="J179" s="31"/>
    </row>
    <row r="180" spans="1:10" ht="30">
      <c r="A180" s="31">
        <v>173</v>
      </c>
      <c r="B180" s="28" t="s">
        <v>249</v>
      </c>
      <c r="C180" s="26">
        <v>44396</v>
      </c>
      <c r="D180" s="29" t="str">
        <f t="shared" si="4"/>
        <v>3 группа</v>
      </c>
      <c r="E180" s="37" t="s">
        <v>36</v>
      </c>
      <c r="F180" s="37"/>
      <c r="G180" s="30" t="str">
        <f>"2024-07-26"</f>
        <v>2024-07-26</v>
      </c>
      <c r="H180" s="31"/>
      <c r="I180" s="31"/>
      <c r="J180" s="31"/>
    </row>
    <row r="181" spans="1:10" ht="45">
      <c r="A181" s="31">
        <v>174</v>
      </c>
      <c r="B181" s="28" t="s">
        <v>250</v>
      </c>
      <c r="C181" s="26">
        <v>44125</v>
      </c>
      <c r="D181" s="29" t="str">
        <f>"11 группа"</f>
        <v>11 группа</v>
      </c>
      <c r="E181" s="37" t="s">
        <v>38</v>
      </c>
      <c r="F181" s="37"/>
      <c r="G181" s="30" t="str">
        <f>"2024-07-17"</f>
        <v>2024-07-17</v>
      </c>
      <c r="H181" s="31"/>
      <c r="I181" s="31"/>
      <c r="J181" s="31"/>
    </row>
    <row r="182" spans="1:10" ht="90" customHeight="1">
      <c r="A182" s="31">
        <v>175</v>
      </c>
      <c r="B182" s="28" t="s">
        <v>251</v>
      </c>
      <c r="C182" s="26">
        <v>43616</v>
      </c>
      <c r="D182" s="29" t="str">
        <f>"5 группа"</f>
        <v>5 группа</v>
      </c>
      <c r="E182" s="37" t="s">
        <v>310</v>
      </c>
      <c r="F182" s="37"/>
      <c r="G182" s="30" t="str">
        <f>"2024-07-22"</f>
        <v>2024-07-22</v>
      </c>
      <c r="H182" s="31"/>
      <c r="I182" s="31"/>
      <c r="J182" s="31"/>
    </row>
    <row r="183" spans="1:10" ht="90" customHeight="1">
      <c r="A183" s="31">
        <v>176</v>
      </c>
      <c r="B183" s="28" t="s">
        <v>252</v>
      </c>
      <c r="C183" s="26">
        <v>43666</v>
      </c>
      <c r="D183" s="29" t="str">
        <f>"2 группа"</f>
        <v>2 группа</v>
      </c>
      <c r="E183" s="37" t="s">
        <v>310</v>
      </c>
      <c r="F183" s="37"/>
      <c r="G183" s="30" t="str">
        <f>"2024-06-27"</f>
        <v>2024-06-27</v>
      </c>
      <c r="H183" s="31"/>
      <c r="I183" s="31"/>
      <c r="J183" s="31"/>
    </row>
    <row r="184" spans="1:10" ht="30">
      <c r="A184" s="31">
        <v>177</v>
      </c>
      <c r="B184" s="28" t="s">
        <v>253</v>
      </c>
      <c r="C184" s="26">
        <v>44273</v>
      </c>
      <c r="D184" s="29" t="str">
        <f>"4 группа"</f>
        <v>4 группа</v>
      </c>
      <c r="E184" s="37" t="s">
        <v>36</v>
      </c>
      <c r="F184" s="37"/>
      <c r="G184" s="30" t="str">
        <f>"2024-07-24"</f>
        <v>2024-07-24</v>
      </c>
      <c r="H184" s="31"/>
      <c r="I184" s="31"/>
      <c r="J184" s="31"/>
    </row>
    <row r="185" spans="1:10" ht="30">
      <c r="A185" s="31">
        <v>178</v>
      </c>
      <c r="B185" s="28" t="s">
        <v>254</v>
      </c>
      <c r="C185" s="26">
        <v>44328</v>
      </c>
      <c r="D185" s="29" t="str">
        <f>"4 группа"</f>
        <v>4 группа</v>
      </c>
      <c r="E185" s="37" t="s">
        <v>36</v>
      </c>
      <c r="F185" s="37"/>
      <c r="G185" s="30" t="str">
        <f>"2024-07-10"</f>
        <v>2024-07-10</v>
      </c>
      <c r="H185" s="31"/>
      <c r="I185" s="31"/>
      <c r="J185" s="31"/>
    </row>
    <row r="186" spans="1:10" ht="90" customHeight="1">
      <c r="A186" s="31">
        <v>179</v>
      </c>
      <c r="B186" s="28" t="s">
        <v>255</v>
      </c>
      <c r="C186" s="26">
        <v>43764</v>
      </c>
      <c r="D186" s="29" t="str">
        <f>"13 группа"</f>
        <v>13 группа</v>
      </c>
      <c r="E186" s="37" t="s">
        <v>310</v>
      </c>
      <c r="F186" s="37"/>
      <c r="G186" s="30" t="str">
        <f>"2024-06-27"</f>
        <v>2024-06-27</v>
      </c>
      <c r="H186" s="31"/>
      <c r="I186" s="31"/>
      <c r="J186" s="31"/>
    </row>
    <row r="187" spans="1:10" ht="90" customHeight="1">
      <c r="A187" s="31">
        <v>180</v>
      </c>
      <c r="B187" s="28" t="s">
        <v>256</v>
      </c>
      <c r="C187" s="26">
        <v>43613</v>
      </c>
      <c r="D187" s="29" t="str">
        <f>"5 группа"</f>
        <v>5 группа</v>
      </c>
      <c r="E187" s="37" t="s">
        <v>310</v>
      </c>
      <c r="F187" s="37"/>
      <c r="G187" s="30" t="str">
        <f>"2024-07-23"</f>
        <v>2024-07-23</v>
      </c>
      <c r="H187" s="31"/>
      <c r="I187" s="31"/>
      <c r="J187" s="31"/>
    </row>
    <row r="188" spans="1:10" ht="30">
      <c r="A188" s="31">
        <v>181</v>
      </c>
      <c r="B188" s="28" t="s">
        <v>257</v>
      </c>
      <c r="C188" s="26">
        <v>44025</v>
      </c>
      <c r="D188" s="29" t="str">
        <f>"11 группа"</f>
        <v>11 группа</v>
      </c>
      <c r="E188" s="37" t="s">
        <v>38</v>
      </c>
      <c r="F188" s="37"/>
      <c r="G188" s="30" t="str">
        <f>"2024-07-17"</f>
        <v>2024-07-17</v>
      </c>
      <c r="H188" s="31"/>
      <c r="I188" s="31"/>
      <c r="J188" s="31"/>
    </row>
    <row r="189" spans="1:10" ht="90" customHeight="1">
      <c r="A189" s="31">
        <v>182</v>
      </c>
      <c r="B189" s="28" t="s">
        <v>258</v>
      </c>
      <c r="C189" s="26">
        <v>43696</v>
      </c>
      <c r="D189" s="29" t="str">
        <f>"13 группа"</f>
        <v>13 группа</v>
      </c>
      <c r="E189" s="37" t="s">
        <v>310</v>
      </c>
      <c r="F189" s="37"/>
      <c r="G189" s="30" t="str">
        <f>"2024-07-15"</f>
        <v>2024-07-15</v>
      </c>
      <c r="H189" s="31"/>
      <c r="I189" s="31"/>
      <c r="J189" s="31"/>
    </row>
    <row r="190" spans="1:10" ht="30">
      <c r="A190" s="31">
        <v>183</v>
      </c>
      <c r="B190" s="28" t="s">
        <v>259</v>
      </c>
      <c r="C190" s="26">
        <v>44402</v>
      </c>
      <c r="D190" s="29" t="str">
        <f>"7 группа"</f>
        <v>7 группа</v>
      </c>
      <c r="E190" s="37" t="s">
        <v>36</v>
      </c>
      <c r="F190" s="37"/>
      <c r="G190" s="30" t="str">
        <f>"2024-07-30"</f>
        <v>2024-07-30</v>
      </c>
      <c r="H190" s="31"/>
      <c r="I190" s="31"/>
      <c r="J190" s="31"/>
    </row>
    <row r="191" spans="1:10" ht="30">
      <c r="A191" s="31">
        <v>184</v>
      </c>
      <c r="B191" s="28" t="s">
        <v>260</v>
      </c>
      <c r="C191" s="26">
        <v>44393</v>
      </c>
      <c r="D191" s="29" t="str">
        <f>"4 группа"</f>
        <v>4 группа</v>
      </c>
      <c r="E191" s="37" t="s">
        <v>36</v>
      </c>
      <c r="F191" s="37"/>
      <c r="G191" s="30" t="str">
        <f>"2024-07-30"</f>
        <v>2024-07-30</v>
      </c>
      <c r="H191" s="31"/>
      <c r="I191" s="31"/>
      <c r="J191" s="31"/>
    </row>
    <row r="192" spans="1:10" ht="90" customHeight="1">
      <c r="A192" s="31">
        <v>185</v>
      </c>
      <c r="B192" s="28" t="s">
        <v>261</v>
      </c>
      <c r="C192" s="26">
        <v>43691</v>
      </c>
      <c r="D192" s="29" t="str">
        <f>"2 группа"</f>
        <v>2 группа</v>
      </c>
      <c r="E192" s="37" t="s">
        <v>310</v>
      </c>
      <c r="F192" s="37"/>
      <c r="G192" s="30" t="str">
        <f>"2024-07-30"</f>
        <v>2024-07-30</v>
      </c>
      <c r="H192" s="31"/>
      <c r="I192" s="31"/>
      <c r="J192" s="31"/>
    </row>
    <row r="193" spans="1:10" ht="30">
      <c r="A193" s="31">
        <v>186</v>
      </c>
      <c r="B193" s="28" t="s">
        <v>262</v>
      </c>
      <c r="C193" s="26">
        <v>44397</v>
      </c>
      <c r="D193" s="29" t="str">
        <f>"3 группа"</f>
        <v>3 группа</v>
      </c>
      <c r="E193" s="37" t="s">
        <v>36</v>
      </c>
      <c r="F193" s="37"/>
      <c r="G193" s="30" t="str">
        <f>"2024-07-30"</f>
        <v>2024-07-30</v>
      </c>
      <c r="H193" s="31"/>
      <c r="I193" s="31"/>
      <c r="J193" s="31"/>
    </row>
    <row r="194" spans="1:10" ht="30" customHeight="1">
      <c r="A194" s="31">
        <v>187</v>
      </c>
      <c r="B194" s="28" t="s">
        <v>263</v>
      </c>
      <c r="C194" s="26">
        <v>44382</v>
      </c>
      <c r="D194" s="29" t="str">
        <f>"3 группа"</f>
        <v>3 группа</v>
      </c>
      <c r="E194" s="37" t="s">
        <v>36</v>
      </c>
      <c r="F194" s="37"/>
      <c r="G194" s="30" t="str">
        <f>"2024-08-01"</f>
        <v>2024-08-01</v>
      </c>
      <c r="H194" s="31"/>
      <c r="I194" s="31"/>
      <c r="J194" s="31"/>
    </row>
    <row r="195" spans="1:10" ht="45">
      <c r="A195" s="31">
        <v>188</v>
      </c>
      <c r="B195" s="28" t="s">
        <v>264</v>
      </c>
      <c r="C195" s="26">
        <v>44234</v>
      </c>
      <c r="D195" s="29" t="str">
        <f>"3 группа"</f>
        <v>3 группа</v>
      </c>
      <c r="E195" s="37" t="s">
        <v>36</v>
      </c>
      <c r="F195" s="37"/>
      <c r="G195" s="30" t="str">
        <f>"2024-08-05"</f>
        <v>2024-08-05</v>
      </c>
      <c r="H195" s="31"/>
      <c r="I195" s="31"/>
      <c r="J195" s="31"/>
    </row>
    <row r="196" spans="1:10" ht="30">
      <c r="A196" s="31">
        <v>189</v>
      </c>
      <c r="B196" s="28" t="s">
        <v>265</v>
      </c>
      <c r="C196" s="26">
        <v>44301</v>
      </c>
      <c r="D196" s="29" t="str">
        <f>"7 группа"</f>
        <v>7 группа</v>
      </c>
      <c r="E196" s="37" t="s">
        <v>36</v>
      </c>
      <c r="F196" s="37"/>
      <c r="G196" s="30" t="str">
        <f>"2024-08-07"</f>
        <v>2024-08-07</v>
      </c>
      <c r="H196" s="31"/>
      <c r="I196" s="31"/>
      <c r="J196" s="31"/>
    </row>
    <row r="197" spans="1:10" ht="30">
      <c r="A197" s="31">
        <v>190</v>
      </c>
      <c r="B197" s="28" t="s">
        <v>266</v>
      </c>
      <c r="C197" s="26">
        <v>44420</v>
      </c>
      <c r="D197" s="29" t="str">
        <f>"4 группа"</f>
        <v>4 группа</v>
      </c>
      <c r="E197" s="37" t="s">
        <v>36</v>
      </c>
      <c r="F197" s="37"/>
      <c r="G197" s="30" t="str">
        <f>"2024-08-07"</f>
        <v>2024-08-07</v>
      </c>
      <c r="H197" s="31"/>
      <c r="I197" s="31"/>
      <c r="J197" s="31"/>
    </row>
    <row r="198" spans="1:10" ht="30" customHeight="1">
      <c r="A198" s="31">
        <v>191</v>
      </c>
      <c r="B198" s="28" t="s">
        <v>267</v>
      </c>
      <c r="C198" s="26">
        <v>44449</v>
      </c>
      <c r="D198" s="29" t="str">
        <f>"7 группа"</f>
        <v>7 группа</v>
      </c>
      <c r="E198" s="37" t="s">
        <v>36</v>
      </c>
      <c r="F198" s="37"/>
      <c r="G198" s="30" t="str">
        <f>"2024-08-12"</f>
        <v>2024-08-12</v>
      </c>
      <c r="H198" s="31"/>
      <c r="I198" s="31"/>
      <c r="J198" s="31"/>
    </row>
    <row r="199" spans="1:10" ht="30">
      <c r="A199" s="31">
        <v>192</v>
      </c>
      <c r="B199" s="28" t="s">
        <v>268</v>
      </c>
      <c r="C199" s="26">
        <v>44475</v>
      </c>
      <c r="D199" s="29" t="str">
        <f>"7 группа"</f>
        <v>7 группа</v>
      </c>
      <c r="E199" s="37" t="s">
        <v>36</v>
      </c>
      <c r="F199" s="37"/>
      <c r="G199" s="30" t="str">
        <f>"2024-08-13"</f>
        <v>2024-08-13</v>
      </c>
      <c r="H199" s="31"/>
      <c r="I199" s="31"/>
      <c r="J199" s="31"/>
    </row>
    <row r="200" spans="1:10" ht="90" customHeight="1">
      <c r="A200" s="31">
        <v>193</v>
      </c>
      <c r="B200" s="28" t="s">
        <v>269</v>
      </c>
      <c r="C200" s="26">
        <v>43696</v>
      </c>
      <c r="D200" s="29" t="str">
        <f>"5 группа"</f>
        <v>5 группа</v>
      </c>
      <c r="E200" s="37" t="s">
        <v>310</v>
      </c>
      <c r="F200" s="37"/>
      <c r="G200" s="30" t="str">
        <f>"2024-08-16"</f>
        <v>2024-08-16</v>
      </c>
      <c r="H200" s="31"/>
      <c r="I200" s="31"/>
      <c r="J200" s="31"/>
    </row>
    <row r="201" spans="1:10" ht="30">
      <c r="A201" s="31">
        <v>194</v>
      </c>
      <c r="B201" s="28" t="s">
        <v>270</v>
      </c>
      <c r="C201" s="26">
        <v>44327</v>
      </c>
      <c r="D201" s="29" t="str">
        <f>"7 группа"</f>
        <v>7 группа</v>
      </c>
      <c r="E201" s="37" t="s">
        <v>36</v>
      </c>
      <c r="F201" s="37"/>
      <c r="G201" s="30" t="str">
        <f>"2024-08-16"</f>
        <v>2024-08-16</v>
      </c>
      <c r="H201" s="31"/>
      <c r="I201" s="31"/>
      <c r="J201" s="31"/>
    </row>
    <row r="202" spans="1:10" ht="30">
      <c r="A202" s="31">
        <v>195</v>
      </c>
      <c r="B202" s="28" t="s">
        <v>271</v>
      </c>
      <c r="C202" s="26">
        <v>44224</v>
      </c>
      <c r="D202" s="29" t="str">
        <f>"7 группа"</f>
        <v>7 группа</v>
      </c>
      <c r="E202" s="37" t="s">
        <v>36</v>
      </c>
      <c r="F202" s="37"/>
      <c r="G202" s="30" t="str">
        <f>"2024-08-19"</f>
        <v>2024-08-19</v>
      </c>
      <c r="H202" s="31"/>
      <c r="I202" s="31"/>
      <c r="J202" s="31"/>
    </row>
    <row r="203" spans="1:10" ht="30">
      <c r="A203" s="31">
        <v>196</v>
      </c>
      <c r="B203" s="28" t="s">
        <v>272</v>
      </c>
      <c r="C203" s="26">
        <v>44305</v>
      </c>
      <c r="D203" s="29" t="str">
        <f>"4 группа"</f>
        <v>4 группа</v>
      </c>
      <c r="E203" s="37" t="s">
        <v>36</v>
      </c>
      <c r="F203" s="37"/>
      <c r="G203" s="30" t="str">
        <f>"2024-08-19"</f>
        <v>2024-08-19</v>
      </c>
      <c r="H203" s="31"/>
      <c r="I203" s="31"/>
      <c r="J203" s="31"/>
    </row>
    <row r="204" spans="1:10" ht="45">
      <c r="A204" s="31">
        <v>197</v>
      </c>
      <c r="B204" s="28" t="s">
        <v>273</v>
      </c>
      <c r="C204" s="26">
        <v>44418</v>
      </c>
      <c r="D204" s="29" t="str">
        <f>"4 группа"</f>
        <v>4 группа</v>
      </c>
      <c r="E204" s="37" t="s">
        <v>36</v>
      </c>
      <c r="F204" s="37"/>
      <c r="G204" s="30" t="str">
        <f>"2024-08-19"</f>
        <v>2024-08-19</v>
      </c>
      <c r="H204" s="31"/>
      <c r="I204" s="31"/>
      <c r="J204" s="31"/>
    </row>
    <row r="205" spans="1:10" ht="45">
      <c r="A205" s="31">
        <v>198</v>
      </c>
      <c r="B205" s="28" t="s">
        <v>274</v>
      </c>
      <c r="C205" s="26">
        <v>44363</v>
      </c>
      <c r="D205" s="29" t="str">
        <f>"7 группа"</f>
        <v>7 группа</v>
      </c>
      <c r="E205" s="37" t="s">
        <v>36</v>
      </c>
      <c r="F205" s="37"/>
      <c r="G205" s="30" t="str">
        <f>"2024-08-19"</f>
        <v>2024-08-19</v>
      </c>
      <c r="H205" s="31"/>
      <c r="I205" s="31"/>
      <c r="J205" s="31"/>
    </row>
    <row r="206" spans="1:10" ht="45">
      <c r="A206" s="31">
        <v>199</v>
      </c>
      <c r="B206" s="28" t="s">
        <v>275</v>
      </c>
      <c r="C206" s="26">
        <v>44442</v>
      </c>
      <c r="D206" s="29" t="str">
        <f>"7 группа"</f>
        <v>7 группа</v>
      </c>
      <c r="E206" s="37" t="s">
        <v>36</v>
      </c>
      <c r="F206" s="37"/>
      <c r="G206" s="30" t="str">
        <f>"2024-08-22"</f>
        <v>2024-08-22</v>
      </c>
      <c r="H206" s="31"/>
      <c r="I206" s="31"/>
      <c r="J206" s="31"/>
    </row>
    <row r="207" spans="1:10" ht="45">
      <c r="A207" s="31">
        <v>200</v>
      </c>
      <c r="B207" s="28" t="s">
        <v>276</v>
      </c>
      <c r="C207" s="26">
        <v>44416</v>
      </c>
      <c r="D207" s="29" t="str">
        <f>"7 группа"</f>
        <v>7 группа</v>
      </c>
      <c r="E207" s="37" t="s">
        <v>36</v>
      </c>
      <c r="F207" s="37"/>
      <c r="G207" s="30" t="str">
        <f>"2024-08-23"</f>
        <v>2024-08-23</v>
      </c>
      <c r="H207" s="31"/>
      <c r="I207" s="31"/>
      <c r="J207" s="31"/>
    </row>
    <row r="208" spans="1:10" ht="45">
      <c r="A208" s="31">
        <v>201</v>
      </c>
      <c r="B208" s="28" t="s">
        <v>277</v>
      </c>
      <c r="C208" s="26">
        <v>44429</v>
      </c>
      <c r="D208" s="29" t="str">
        <f>"7 группа"</f>
        <v>7 группа</v>
      </c>
      <c r="E208" s="37" t="s">
        <v>36</v>
      </c>
      <c r="F208" s="37"/>
      <c r="G208" s="30" t="str">
        <f>"2024-08-27"</f>
        <v>2024-08-27</v>
      </c>
      <c r="H208" s="31"/>
      <c r="I208" s="31"/>
      <c r="J208" s="31"/>
    </row>
    <row r="209" spans="1:10" ht="30">
      <c r="A209" s="31">
        <v>202</v>
      </c>
      <c r="B209" s="28" t="s">
        <v>278</v>
      </c>
      <c r="C209" s="26">
        <v>44436</v>
      </c>
      <c r="D209" s="29" t="str">
        <f>"3 группа"</f>
        <v>3 группа</v>
      </c>
      <c r="E209" s="37" t="s">
        <v>36</v>
      </c>
      <c r="F209" s="37"/>
      <c r="G209" s="30" t="str">
        <f>"2024-08-28"</f>
        <v>2024-08-28</v>
      </c>
      <c r="H209" s="31"/>
      <c r="I209" s="31"/>
      <c r="J209" s="31"/>
    </row>
    <row r="210" spans="1:10" ht="30">
      <c r="A210" s="31">
        <v>203</v>
      </c>
      <c r="B210" s="28" t="s">
        <v>279</v>
      </c>
      <c r="C210" s="26">
        <v>44429</v>
      </c>
      <c r="D210" s="29" t="str">
        <f>"4 группа"</f>
        <v>4 группа</v>
      </c>
      <c r="E210" s="37" t="s">
        <v>36</v>
      </c>
      <c r="F210" s="37"/>
      <c r="G210" s="30" t="str">
        <f>"2024-08-28"</f>
        <v>2024-08-28</v>
      </c>
      <c r="H210" s="31"/>
      <c r="I210" s="31"/>
      <c r="J210" s="31"/>
    </row>
    <row r="211" spans="1:10" ht="30">
      <c r="A211" s="31">
        <v>204</v>
      </c>
      <c r="B211" s="28" t="s">
        <v>280</v>
      </c>
      <c r="C211" s="26">
        <v>44144</v>
      </c>
      <c r="D211" s="29" t="str">
        <f>"11 группа"</f>
        <v>11 группа</v>
      </c>
      <c r="E211" s="37" t="s">
        <v>38</v>
      </c>
      <c r="F211" s="37"/>
      <c r="G211" s="30" t="str">
        <f>"2024-08-28"</f>
        <v>2024-08-28</v>
      </c>
      <c r="H211" s="31"/>
      <c r="I211" s="31"/>
      <c r="J211" s="31"/>
    </row>
    <row r="212" spans="1:10" ht="30">
      <c r="A212" s="31">
        <v>205</v>
      </c>
      <c r="B212" s="28" t="s">
        <v>281</v>
      </c>
      <c r="C212" s="26">
        <v>44416</v>
      </c>
      <c r="D212" s="29" t="str">
        <f>"4 группа"</f>
        <v>4 группа</v>
      </c>
      <c r="E212" s="37" t="s">
        <v>36</v>
      </c>
      <c r="F212" s="37"/>
      <c r="G212" s="30" t="str">
        <f>"2024-08-28"</f>
        <v>2024-08-28</v>
      </c>
      <c r="H212" s="31"/>
      <c r="I212" s="31"/>
      <c r="J212" s="31"/>
    </row>
    <row r="213" spans="1:10" ht="45">
      <c r="A213" s="31">
        <v>206</v>
      </c>
      <c r="B213" s="28" t="s">
        <v>282</v>
      </c>
      <c r="C213" s="26">
        <v>44468</v>
      </c>
      <c r="D213" s="29" t="str">
        <f>"3 группа"</f>
        <v>3 группа</v>
      </c>
      <c r="E213" s="37" t="s">
        <v>36</v>
      </c>
      <c r="F213" s="37"/>
      <c r="G213" s="30" t="str">
        <f>"2024-08-29"</f>
        <v>2024-08-29</v>
      </c>
      <c r="H213" s="31"/>
      <c r="I213" s="31"/>
      <c r="J213" s="31"/>
    </row>
    <row r="214" spans="1:10" ht="45">
      <c r="A214" s="31">
        <v>207</v>
      </c>
      <c r="B214" s="28" t="s">
        <v>283</v>
      </c>
      <c r="C214" s="26">
        <v>44209</v>
      </c>
      <c r="D214" s="29" t="str">
        <f>"7 группа"</f>
        <v>7 группа</v>
      </c>
      <c r="E214" s="37" t="s">
        <v>36</v>
      </c>
      <c r="F214" s="37"/>
      <c r="G214" s="30" t="str">
        <f>"2024-09-06"</f>
        <v>2024-09-06</v>
      </c>
      <c r="H214" s="31"/>
      <c r="I214" s="31"/>
      <c r="J214" s="31"/>
    </row>
    <row r="215" spans="1:10" ht="90" customHeight="1">
      <c r="A215" s="31">
        <v>208</v>
      </c>
      <c r="B215" s="28" t="s">
        <v>284</v>
      </c>
      <c r="C215" s="26">
        <v>43788</v>
      </c>
      <c r="D215" s="29" t="str">
        <f>"5 группа"</f>
        <v>5 группа</v>
      </c>
      <c r="E215" s="37" t="s">
        <v>310</v>
      </c>
      <c r="F215" s="37"/>
      <c r="G215" s="30" t="str">
        <f>"2024-09-13"</f>
        <v>2024-09-13</v>
      </c>
      <c r="H215" s="31"/>
      <c r="I215" s="31"/>
      <c r="J215" s="31"/>
    </row>
    <row r="216" spans="1:10" ht="30">
      <c r="A216" s="31">
        <v>209</v>
      </c>
      <c r="B216" s="28" t="s">
        <v>285</v>
      </c>
      <c r="C216" s="26">
        <v>44416</v>
      </c>
      <c r="D216" s="29" t="str">
        <f>"3 группа"</f>
        <v>3 группа</v>
      </c>
      <c r="E216" s="37" t="s">
        <v>36</v>
      </c>
      <c r="F216" s="37"/>
      <c r="G216" s="30" t="str">
        <f>"2024-09-18"</f>
        <v>2024-09-18</v>
      </c>
      <c r="H216" s="31"/>
      <c r="I216" s="31"/>
      <c r="J216" s="31"/>
    </row>
    <row r="217" spans="1:10" ht="90" customHeight="1">
      <c r="A217" s="31">
        <v>210</v>
      </c>
      <c r="B217" s="28" t="s">
        <v>286</v>
      </c>
      <c r="C217" s="26">
        <v>43591</v>
      </c>
      <c r="D217" s="29" t="str">
        <f>"13 группа"</f>
        <v>13 группа</v>
      </c>
      <c r="E217" s="37" t="s">
        <v>310</v>
      </c>
      <c r="F217" s="37"/>
      <c r="G217" s="30" t="str">
        <f>"2024-09-09"</f>
        <v>2024-09-09</v>
      </c>
      <c r="H217" s="31"/>
      <c r="I217" s="31"/>
      <c r="J217" s="31"/>
    </row>
    <row r="218" spans="1:10" ht="30">
      <c r="A218" s="31">
        <v>211</v>
      </c>
      <c r="B218" s="28" t="s">
        <v>287</v>
      </c>
      <c r="C218" s="26">
        <v>44421</v>
      </c>
      <c r="D218" s="29" t="str">
        <f>"4 группа"</f>
        <v>4 группа</v>
      </c>
      <c r="E218" s="37" t="s">
        <v>37</v>
      </c>
      <c r="F218" s="37"/>
      <c r="G218" s="30" t="str">
        <f>"2024-08-21"</f>
        <v>2024-08-21</v>
      </c>
      <c r="H218" s="31"/>
      <c r="I218" s="31"/>
      <c r="J218" s="31"/>
    </row>
    <row r="219" spans="1:10" ht="30">
      <c r="A219" s="31">
        <v>212</v>
      </c>
      <c r="B219" s="28" t="s">
        <v>288</v>
      </c>
      <c r="C219" s="26">
        <v>44372</v>
      </c>
      <c r="D219" s="29" t="str">
        <f>"4 группа"</f>
        <v>4 группа</v>
      </c>
      <c r="E219" s="37" t="s">
        <v>37</v>
      </c>
      <c r="F219" s="37"/>
      <c r="G219" s="30" t="str">
        <f>"2024-09-06"</f>
        <v>2024-09-06</v>
      </c>
      <c r="H219" s="31"/>
      <c r="I219" s="31"/>
      <c r="J219" s="31"/>
    </row>
    <row r="220" spans="1:10" ht="30">
      <c r="A220" s="31">
        <v>213</v>
      </c>
      <c r="B220" s="28" t="s">
        <v>289</v>
      </c>
      <c r="C220" s="26">
        <v>44255</v>
      </c>
      <c r="D220" s="29" t="str">
        <f>"4 группа"</f>
        <v>4 группа</v>
      </c>
      <c r="E220" s="37" t="s">
        <v>37</v>
      </c>
      <c r="F220" s="37"/>
      <c r="G220" s="30" t="str">
        <f>"2024-09-13"</f>
        <v>2024-09-13</v>
      </c>
      <c r="H220" s="31"/>
      <c r="I220" s="31"/>
      <c r="J220" s="31"/>
    </row>
    <row r="221" spans="1:10" ht="90" customHeight="1">
      <c r="A221" s="31">
        <v>214</v>
      </c>
      <c r="B221" s="28" t="s">
        <v>290</v>
      </c>
      <c r="C221" s="26">
        <v>43703</v>
      </c>
      <c r="D221" s="29" t="str">
        <f>"5 группа"</f>
        <v>5 группа</v>
      </c>
      <c r="E221" s="37" t="s">
        <v>310</v>
      </c>
      <c r="F221" s="37"/>
      <c r="G221" s="30" t="str">
        <f>"2024-09-02"</f>
        <v>2024-09-02</v>
      </c>
      <c r="H221" s="31"/>
      <c r="I221" s="31"/>
      <c r="J221" s="31"/>
    </row>
    <row r="222" spans="1:10" ht="30">
      <c r="A222" s="31">
        <v>215</v>
      </c>
      <c r="B222" s="28" t="s">
        <v>291</v>
      </c>
      <c r="C222" s="26">
        <v>44456</v>
      </c>
      <c r="D222" s="29" t="str">
        <f>"3 группа"</f>
        <v>3 группа</v>
      </c>
      <c r="E222" s="37" t="s">
        <v>36</v>
      </c>
      <c r="F222" s="37"/>
      <c r="G222" s="30" t="str">
        <f>"2024-08-01"</f>
        <v>2024-08-01</v>
      </c>
      <c r="H222" s="31"/>
      <c r="I222" s="31"/>
      <c r="J222" s="31"/>
    </row>
    <row r="223" spans="1:10" ht="90" customHeight="1">
      <c r="A223" s="31">
        <v>216</v>
      </c>
      <c r="B223" s="28" t="s">
        <v>292</v>
      </c>
      <c r="C223" s="26">
        <v>43743</v>
      </c>
      <c r="D223" s="29" t="str">
        <f>"5 группа"</f>
        <v>5 группа</v>
      </c>
      <c r="E223" s="37" t="s">
        <v>310</v>
      </c>
      <c r="F223" s="37"/>
      <c r="G223" s="30" t="str">
        <f>"2024-09-25"</f>
        <v>2024-09-25</v>
      </c>
      <c r="H223" s="31"/>
      <c r="I223" s="31"/>
      <c r="J223" s="31"/>
    </row>
    <row r="224" spans="1:10" ht="90" customHeight="1">
      <c r="A224" s="31">
        <v>217</v>
      </c>
      <c r="B224" s="28" t="s">
        <v>293</v>
      </c>
      <c r="C224" s="26">
        <v>43698</v>
      </c>
      <c r="D224" s="29" t="str">
        <f>"5 группа"</f>
        <v>5 группа</v>
      </c>
      <c r="E224" s="37" t="s">
        <v>310</v>
      </c>
      <c r="F224" s="37"/>
      <c r="G224" s="30" t="str">
        <f>"2024-10-14"</f>
        <v>2024-10-14</v>
      </c>
      <c r="H224" s="31"/>
      <c r="I224" s="31"/>
      <c r="J224" s="31"/>
    </row>
    <row r="225" spans="1:10" ht="45">
      <c r="A225" s="31">
        <v>218</v>
      </c>
      <c r="B225" s="28" t="s">
        <v>294</v>
      </c>
      <c r="C225" s="26">
        <v>44087</v>
      </c>
      <c r="D225" s="29" t="str">
        <f>"6 группа"</f>
        <v>6 группа</v>
      </c>
      <c r="E225" s="37" t="s">
        <v>38</v>
      </c>
      <c r="F225" s="37"/>
      <c r="G225" s="30" t="str">
        <f>"2024-10-21"</f>
        <v>2024-10-21</v>
      </c>
      <c r="H225" s="31"/>
      <c r="I225" s="31"/>
      <c r="J225" s="31"/>
    </row>
    <row r="226" spans="1:10" ht="90" customHeight="1">
      <c r="A226" s="31">
        <v>219</v>
      </c>
      <c r="B226" s="28" t="s">
        <v>295</v>
      </c>
      <c r="C226" s="26">
        <v>44195</v>
      </c>
      <c r="D226" s="29" t="str">
        <f>"5 группа"</f>
        <v>5 группа</v>
      </c>
      <c r="E226" s="37" t="s">
        <v>310</v>
      </c>
      <c r="F226" s="37"/>
      <c r="G226" s="30" t="str">
        <f>"2024-10-21"</f>
        <v>2024-10-21</v>
      </c>
      <c r="H226" s="31"/>
      <c r="I226" s="31"/>
      <c r="J226" s="31"/>
    </row>
    <row r="227" spans="1:10" ht="90" customHeight="1">
      <c r="A227" s="31">
        <v>220</v>
      </c>
      <c r="B227" s="28" t="s">
        <v>296</v>
      </c>
      <c r="C227" s="26">
        <v>43647</v>
      </c>
      <c r="D227" s="29" t="str">
        <f>"5 группа"</f>
        <v>5 группа</v>
      </c>
      <c r="E227" s="37" t="s">
        <v>310</v>
      </c>
      <c r="F227" s="37"/>
      <c r="G227" s="30" t="str">
        <f>"2024-10-22"</f>
        <v>2024-10-22</v>
      </c>
      <c r="H227" s="31"/>
      <c r="I227" s="31"/>
      <c r="J227" s="31"/>
    </row>
    <row r="228" spans="1:10" ht="30">
      <c r="A228" s="31">
        <v>221</v>
      </c>
      <c r="B228" s="28" t="s">
        <v>297</v>
      </c>
      <c r="C228" s="26">
        <v>44408</v>
      </c>
      <c r="D228" s="29" t="str">
        <f>"4 группа"</f>
        <v>4 группа</v>
      </c>
      <c r="E228" s="37" t="s">
        <v>37</v>
      </c>
      <c r="F228" s="37"/>
      <c r="G228" s="30" t="str">
        <f>"2024-10-30"</f>
        <v>2024-10-30</v>
      </c>
      <c r="H228" s="31"/>
      <c r="I228" s="31"/>
      <c r="J228" s="31"/>
    </row>
    <row r="229" spans="1:10" ht="90" customHeight="1">
      <c r="A229" s="31">
        <v>222</v>
      </c>
      <c r="B229" s="28" t="s">
        <v>298</v>
      </c>
      <c r="C229" s="26">
        <v>44185</v>
      </c>
      <c r="D229" s="29" t="str">
        <f>"13 группа"</f>
        <v>13 группа</v>
      </c>
      <c r="E229" s="37" t="s">
        <v>310</v>
      </c>
      <c r="F229" s="37"/>
      <c r="G229" s="30" t="str">
        <f>"2024-10-30"</f>
        <v>2024-10-30</v>
      </c>
      <c r="H229" s="31"/>
      <c r="I229" s="31"/>
      <c r="J229" s="31"/>
    </row>
    <row r="230" spans="1:10" ht="90" customHeight="1">
      <c r="A230" s="31">
        <v>223</v>
      </c>
      <c r="B230" s="28" t="s">
        <v>299</v>
      </c>
      <c r="C230" s="26">
        <v>43656</v>
      </c>
      <c r="D230" s="29" t="str">
        <f>"13 группа"</f>
        <v>13 группа</v>
      </c>
      <c r="E230" s="37" t="s">
        <v>310</v>
      </c>
      <c r="F230" s="37"/>
      <c r="G230" s="30" t="str">
        <f>"2024-11-05"</f>
        <v>2024-11-05</v>
      </c>
      <c r="H230" s="31"/>
      <c r="I230" s="31"/>
      <c r="J230" s="31"/>
    </row>
    <row r="231" spans="1:10" ht="90" customHeight="1">
      <c r="A231" s="31">
        <v>224</v>
      </c>
      <c r="B231" s="28" t="s">
        <v>300</v>
      </c>
      <c r="C231" s="26">
        <v>43909</v>
      </c>
      <c r="D231" s="29" t="str">
        <f>"12 группа"</f>
        <v>12 группа</v>
      </c>
      <c r="E231" s="37" t="s">
        <v>310</v>
      </c>
      <c r="F231" s="37"/>
      <c r="G231" s="30" t="str">
        <f>"2024-11-07"</f>
        <v>2024-11-07</v>
      </c>
      <c r="H231" s="31"/>
      <c r="I231" s="31"/>
      <c r="J231" s="31"/>
    </row>
    <row r="232" spans="1:10" ht="90" customHeight="1">
      <c r="A232" s="31">
        <v>225</v>
      </c>
      <c r="B232" s="28" t="s">
        <v>301</v>
      </c>
      <c r="C232" s="26">
        <v>43899</v>
      </c>
      <c r="D232" s="29" t="str">
        <f>"12 группа"</f>
        <v>12 группа</v>
      </c>
      <c r="E232" s="37" t="s">
        <v>310</v>
      </c>
      <c r="F232" s="37"/>
      <c r="G232" s="30" t="str">
        <f>"2024-10-30"</f>
        <v>2024-10-30</v>
      </c>
      <c r="H232" s="31"/>
      <c r="I232" s="31"/>
      <c r="J232" s="31"/>
    </row>
    <row r="233" spans="1:10" ht="90" customHeight="1">
      <c r="A233" s="31">
        <v>226</v>
      </c>
      <c r="B233" s="28" t="s">
        <v>302</v>
      </c>
      <c r="C233" s="26">
        <v>44047</v>
      </c>
      <c r="D233" s="29" t="str">
        <f>"5 группа"</f>
        <v>5 группа</v>
      </c>
      <c r="E233" s="37" t="s">
        <v>310</v>
      </c>
      <c r="F233" s="37"/>
      <c r="G233" s="30" t="str">
        <f>"2024-11-08"</f>
        <v>2024-11-08</v>
      </c>
      <c r="H233" s="31"/>
      <c r="I233" s="31"/>
      <c r="J233" s="31"/>
    </row>
    <row r="234" spans="1:10" ht="90" customHeight="1">
      <c r="A234" s="31">
        <v>227</v>
      </c>
      <c r="B234" s="28" t="s">
        <v>303</v>
      </c>
      <c r="C234" s="26">
        <v>43858</v>
      </c>
      <c r="D234" s="29" t="str">
        <f>"10 группа"</f>
        <v>10 группа</v>
      </c>
      <c r="E234" s="37" t="s">
        <v>310</v>
      </c>
      <c r="F234" s="37"/>
      <c r="G234" s="30" t="str">
        <f>"2024-11-08"</f>
        <v>2024-11-08</v>
      </c>
      <c r="H234" s="31"/>
      <c r="I234" s="31"/>
      <c r="J234" s="31"/>
    </row>
    <row r="235" spans="1:10" ht="90" customHeight="1">
      <c r="A235" s="31">
        <v>228</v>
      </c>
      <c r="B235" s="28" t="s">
        <v>304</v>
      </c>
      <c r="C235" s="26">
        <v>43897</v>
      </c>
      <c r="D235" s="29" t="str">
        <f>"2 группа"</f>
        <v>2 группа</v>
      </c>
      <c r="E235" s="37" t="s">
        <v>310</v>
      </c>
      <c r="F235" s="37"/>
      <c r="G235" s="30" t="str">
        <f>"2024-09-24"</f>
        <v>2024-09-24</v>
      </c>
      <c r="H235" s="31"/>
      <c r="I235" s="31"/>
      <c r="J235" s="31"/>
    </row>
    <row r="236" spans="1:10" ht="90" customHeight="1">
      <c r="A236" s="31">
        <v>229</v>
      </c>
      <c r="B236" s="28" t="s">
        <v>305</v>
      </c>
      <c r="C236" s="26">
        <v>43934</v>
      </c>
      <c r="D236" s="29" t="str">
        <f>"9 группа"</f>
        <v>9 группа</v>
      </c>
      <c r="E236" s="37" t="s">
        <v>310</v>
      </c>
      <c r="F236" s="37"/>
      <c r="G236" s="30" t="str">
        <f>"2024-11-18"</f>
        <v>2024-11-18</v>
      </c>
      <c r="H236" s="31"/>
      <c r="I236" s="31"/>
      <c r="J236" s="31"/>
    </row>
    <row r="237" spans="1:10" ht="90" customHeight="1">
      <c r="A237" s="31">
        <v>230</v>
      </c>
      <c r="B237" s="28" t="s">
        <v>52</v>
      </c>
      <c r="C237" s="26">
        <v>43784</v>
      </c>
      <c r="D237" s="29" t="str">
        <f>"5 группа"</f>
        <v>5 группа</v>
      </c>
      <c r="E237" s="37" t="s">
        <v>310</v>
      </c>
      <c r="F237" s="37"/>
      <c r="G237" s="30" t="str">
        <f>"2024-11-18"</f>
        <v>2024-11-18</v>
      </c>
      <c r="H237" s="31"/>
      <c r="I237" s="31"/>
      <c r="J237" s="31"/>
    </row>
    <row r="238" spans="1:10" ht="90" customHeight="1">
      <c r="A238" s="31">
        <v>231</v>
      </c>
      <c r="B238" s="28" t="s">
        <v>306</v>
      </c>
      <c r="C238" s="26">
        <v>43638</v>
      </c>
      <c r="D238" s="29" t="str">
        <f>"13 группа"</f>
        <v>13 группа</v>
      </c>
      <c r="E238" s="37" t="s">
        <v>310</v>
      </c>
      <c r="F238" s="37"/>
      <c r="G238" s="30" t="str">
        <f>"2024-11-20"</f>
        <v>2024-11-20</v>
      </c>
      <c r="H238" s="31"/>
      <c r="I238" s="31"/>
      <c r="J238" s="31"/>
    </row>
    <row r="239" spans="1:10" ht="90" customHeight="1">
      <c r="A239" s="31">
        <v>232</v>
      </c>
      <c r="B239" s="28" t="s">
        <v>307</v>
      </c>
      <c r="C239" s="26">
        <v>44038</v>
      </c>
      <c r="D239" s="29" t="str">
        <f>"5 группа"</f>
        <v>5 группа</v>
      </c>
      <c r="E239" s="37" t="s">
        <v>310</v>
      </c>
      <c r="F239" s="37"/>
      <c r="G239" s="30" t="str">
        <f>"2024-11-26"</f>
        <v>2024-11-26</v>
      </c>
      <c r="H239" s="31"/>
      <c r="I239" s="31"/>
      <c r="J239" s="31"/>
    </row>
    <row r="240" spans="1:10" ht="30">
      <c r="A240" s="31">
        <v>233</v>
      </c>
      <c r="B240" s="28" t="s">
        <v>308</v>
      </c>
      <c r="C240" s="26">
        <v>44433</v>
      </c>
      <c r="D240" s="29" t="str">
        <f>"4 группа"</f>
        <v>4 группа</v>
      </c>
      <c r="E240" s="37" t="s">
        <v>37</v>
      </c>
      <c r="F240" s="37"/>
      <c r="G240" s="30" t="str">
        <f>"2024-11-26"</f>
        <v>2024-11-26</v>
      </c>
      <c r="H240" s="31"/>
      <c r="I240" s="31"/>
      <c r="J240" s="31"/>
    </row>
    <row r="241" spans="1:10" ht="30">
      <c r="A241" s="31">
        <v>234</v>
      </c>
      <c r="B241" s="28" t="s">
        <v>309</v>
      </c>
      <c r="C241" s="26">
        <v>44517</v>
      </c>
      <c r="D241" s="29" t="str">
        <f>"11 группа"</f>
        <v>11 группа</v>
      </c>
      <c r="E241" s="37" t="s">
        <v>38</v>
      </c>
      <c r="F241" s="37"/>
      <c r="G241" s="30" t="str">
        <f>"2024-11-26"</f>
        <v>2024-11-26</v>
      </c>
      <c r="H241" s="31"/>
      <c r="I241" s="31"/>
      <c r="J241" s="31"/>
    </row>
    <row r="242" spans="1:10" ht="30">
      <c r="A242" s="31">
        <v>235</v>
      </c>
      <c r="B242" s="28" t="s">
        <v>311</v>
      </c>
      <c r="C242" s="26">
        <v>43638</v>
      </c>
      <c r="D242" s="30" t="str">
        <f>"12 группа"</f>
        <v>12 группа</v>
      </c>
      <c r="E242" s="30" t="s">
        <v>310</v>
      </c>
      <c r="F242" s="31"/>
      <c r="G242" s="30" t="str">
        <f>"2024-11-07"</f>
        <v>2024-11-07</v>
      </c>
      <c r="H242" s="31"/>
      <c r="I242" s="30" t="str">
        <f>"2024-11-26T15:51:00"</f>
        <v>2024-11-26T15:51:00</v>
      </c>
      <c r="J242" s="31"/>
    </row>
    <row r="243" spans="1:10" ht="30">
      <c r="A243" s="31">
        <v>236</v>
      </c>
      <c r="B243" s="28" t="s">
        <v>312</v>
      </c>
      <c r="C243" s="26">
        <v>43993</v>
      </c>
      <c r="D243" s="30" t="str">
        <f>"13 группа"</f>
        <v>13 группа</v>
      </c>
      <c r="E243" s="30" t="s">
        <v>310</v>
      </c>
      <c r="F243" s="31"/>
      <c r="G243" s="30" t="str">
        <f>"2024-11-08"</f>
        <v>2024-11-08</v>
      </c>
      <c r="H243" s="31"/>
      <c r="I243" s="30" t="str">
        <f>"2024-11-19T12:02:00"</f>
        <v>2024-11-19T12:02:00</v>
      </c>
      <c r="J243" s="31"/>
    </row>
    <row r="244" spans="1:10" ht="30">
      <c r="A244" s="31">
        <v>237</v>
      </c>
      <c r="B244" s="28" t="s">
        <v>305</v>
      </c>
      <c r="C244" s="26">
        <v>43934</v>
      </c>
      <c r="D244" s="30" t="str">
        <f>"6 группа"</f>
        <v>6 группа</v>
      </c>
      <c r="E244" s="30" t="s">
        <v>38</v>
      </c>
      <c r="F244" s="31"/>
      <c r="G244" s="30" t="str">
        <f>"2023-06-07"</f>
        <v>2023-06-07</v>
      </c>
      <c r="H244" s="31"/>
      <c r="I244" s="30" t="str">
        <f>"2024-11-18T11:20:00"</f>
        <v>2024-11-18T11:20:00</v>
      </c>
      <c r="J244" s="31"/>
    </row>
    <row r="245" spans="1:10" ht="30">
      <c r="A245" s="31">
        <v>238</v>
      </c>
      <c r="B245" s="28" t="s">
        <v>52</v>
      </c>
      <c r="C245" s="26">
        <v>43784</v>
      </c>
      <c r="D245" s="30" t="str">
        <f>"9 группа"</f>
        <v>9 группа</v>
      </c>
      <c r="E245" s="30" t="s">
        <v>310</v>
      </c>
      <c r="F245" s="31"/>
      <c r="G245" s="30" t="str">
        <f>"2023-06-01"</f>
        <v>2023-06-01</v>
      </c>
      <c r="H245" s="31"/>
      <c r="I245" s="30" t="str">
        <f>"2024-11-18T11:20:00"</f>
        <v>2024-11-18T11:20:00</v>
      </c>
      <c r="J245" s="31"/>
    </row>
    <row r="246" spans="1:10" ht="45">
      <c r="A246" s="31">
        <v>239</v>
      </c>
      <c r="B246" s="28" t="s">
        <v>313</v>
      </c>
      <c r="C246" s="26">
        <v>43786</v>
      </c>
      <c r="D246" s="30" t="str">
        <f>"13 группа"</f>
        <v>13 группа</v>
      </c>
      <c r="E246" s="30" t="s">
        <v>310</v>
      </c>
      <c r="F246" s="31"/>
      <c r="G246" s="30" t="str">
        <f>"2024-01-23"</f>
        <v>2024-01-23</v>
      </c>
      <c r="H246" s="31"/>
      <c r="I246" s="30" t="str">
        <f>"2024-10-29T11:25:00"</f>
        <v>2024-10-29T11:25:00</v>
      </c>
      <c r="J246" s="31"/>
    </row>
    <row r="247" spans="1:10" ht="45">
      <c r="A247" s="31">
        <v>240</v>
      </c>
      <c r="B247" s="28" t="s">
        <v>314</v>
      </c>
      <c r="C247" s="26">
        <v>44134</v>
      </c>
      <c r="D247" s="30" t="str">
        <f>"11 группа"</f>
        <v>11 группа</v>
      </c>
      <c r="E247" s="30" t="s">
        <v>38</v>
      </c>
      <c r="F247" s="31"/>
      <c r="G247" s="30" t="str">
        <f>"2024-06-11"</f>
        <v>2024-06-11</v>
      </c>
      <c r="H247" s="31"/>
      <c r="I247" s="30" t="str">
        <f>"2024-10-29T11:24:00"</f>
        <v>2024-10-29T11:24:00</v>
      </c>
      <c r="J247" s="31"/>
    </row>
    <row r="248" spans="1:10" ht="45">
      <c r="A248" s="31">
        <v>241</v>
      </c>
      <c r="B248" s="28" t="s">
        <v>315</v>
      </c>
      <c r="C248" s="26">
        <v>43588</v>
      </c>
      <c r="D248" s="30" t="str">
        <f>"12 группа"</f>
        <v>12 группа</v>
      </c>
      <c r="E248" s="30" t="s">
        <v>310</v>
      </c>
      <c r="F248" s="31"/>
      <c r="G248" s="30" t="str">
        <f>"2024-08-08"</f>
        <v>2024-08-08</v>
      </c>
      <c r="H248" s="31"/>
      <c r="I248" s="30" t="str">
        <f>"2024-10-29T11:23:00"</f>
        <v>2024-10-29T11:23:00</v>
      </c>
      <c r="J248" s="31"/>
    </row>
    <row r="249" spans="1:10" ht="30">
      <c r="A249" s="31">
        <v>242</v>
      </c>
      <c r="B249" s="28" t="s">
        <v>316</v>
      </c>
      <c r="C249" s="26">
        <v>44488</v>
      </c>
      <c r="D249" s="30" t="str">
        <f>"4 группа"</f>
        <v>4 группа</v>
      </c>
      <c r="E249" s="30" t="s">
        <v>37</v>
      </c>
      <c r="F249" s="31"/>
      <c r="G249" s="30" t="str">
        <f>"2024-08-23"</f>
        <v>2024-08-23</v>
      </c>
      <c r="H249" s="31"/>
      <c r="I249" s="30" t="str">
        <f>"2024-10-18T00:00:00"</f>
        <v>2024-10-18T00:00:00</v>
      </c>
      <c r="J249" s="31"/>
    </row>
    <row r="250" spans="1:10" ht="30">
      <c r="A250" s="31">
        <v>243</v>
      </c>
      <c r="B250" s="28" t="s">
        <v>317</v>
      </c>
      <c r="C250" s="26">
        <v>43661</v>
      </c>
      <c r="D250" s="30" t="str">
        <f>"10 группа"</f>
        <v>10 группа</v>
      </c>
      <c r="E250" s="30" t="s">
        <v>310</v>
      </c>
      <c r="F250" s="31"/>
      <c r="G250" s="30" t="str">
        <f>"2023-02-06"</f>
        <v>2023-02-06</v>
      </c>
      <c r="H250" s="31"/>
      <c r="I250" s="30" t="str">
        <f>"2024-10-14T09:44:00"</f>
        <v>2024-10-14T09:44:00</v>
      </c>
      <c r="J250" s="31"/>
    </row>
    <row r="251" spans="1:10" ht="30">
      <c r="A251" s="31">
        <v>244</v>
      </c>
      <c r="B251" s="28" t="s">
        <v>318</v>
      </c>
      <c r="C251" s="26">
        <v>43640</v>
      </c>
      <c r="D251" s="30" t="str">
        <f>"13 группа"</f>
        <v>13 группа</v>
      </c>
      <c r="E251" s="30" t="s">
        <v>310</v>
      </c>
      <c r="F251" s="31"/>
      <c r="G251" s="30" t="str">
        <f>"2022-07-04"</f>
        <v>2022-07-04</v>
      </c>
      <c r="H251" s="31"/>
      <c r="I251" s="30" t="str">
        <f>"2024-10-10T14:35:00"</f>
        <v>2024-10-10T14:35:00</v>
      </c>
      <c r="J251" s="31"/>
    </row>
    <row r="252" spans="1:10" ht="30">
      <c r="A252" s="31">
        <v>245</v>
      </c>
      <c r="B252" s="28" t="s">
        <v>319</v>
      </c>
      <c r="C252" s="26">
        <v>43625</v>
      </c>
      <c r="D252" s="30" t="str">
        <f>"2 группа"</f>
        <v>2 группа</v>
      </c>
      <c r="E252" s="30" t="s">
        <v>310</v>
      </c>
      <c r="F252" s="31"/>
      <c r="G252" s="30" t="str">
        <f>"2024-07-05"</f>
        <v>2024-07-05</v>
      </c>
      <c r="H252" s="31"/>
      <c r="I252" s="30" t="str">
        <f>"2024-10-01T10:18:00"</f>
        <v>2024-10-01T10:18:00</v>
      </c>
      <c r="J252" s="31"/>
    </row>
    <row r="253" spans="1:10" ht="30">
      <c r="A253" s="31">
        <v>246</v>
      </c>
      <c r="B253" s="28" t="s">
        <v>320</v>
      </c>
      <c r="C253" s="26">
        <v>44265</v>
      </c>
      <c r="D253" s="30" t="str">
        <f>"3 группа"</f>
        <v>3 группа</v>
      </c>
      <c r="E253" s="30" t="s">
        <v>36</v>
      </c>
      <c r="F253" s="31"/>
      <c r="G253" s="30" t="str">
        <f>"2024-06-14"</f>
        <v>2024-06-14</v>
      </c>
      <c r="H253" s="31"/>
      <c r="I253" s="30" t="str">
        <f>"2024-09-26T11:20:00"</f>
        <v>2024-09-26T11:20:00</v>
      </c>
      <c r="J253" s="31"/>
    </row>
    <row r="254" spans="1:10" ht="30">
      <c r="A254" s="31">
        <v>247</v>
      </c>
      <c r="B254" s="28" t="s">
        <v>321</v>
      </c>
      <c r="C254" s="26">
        <v>43944</v>
      </c>
      <c r="D254" s="30" t="str">
        <f>"6 группа"</f>
        <v>6 группа</v>
      </c>
      <c r="E254" s="30" t="s">
        <v>38</v>
      </c>
      <c r="F254" s="31"/>
      <c r="G254" s="30" t="str">
        <f>"2023-06-07"</f>
        <v>2023-06-07</v>
      </c>
      <c r="H254" s="31"/>
      <c r="I254" s="30" t="str">
        <f>"2024-09-24T00:00:00"</f>
        <v>2024-09-24T00:00:00</v>
      </c>
      <c r="J254" s="31"/>
    </row>
    <row r="255" spans="1:10" ht="30">
      <c r="A255" s="31">
        <v>248</v>
      </c>
      <c r="B255" s="28" t="s">
        <v>322</v>
      </c>
      <c r="C255" s="26">
        <v>43363</v>
      </c>
      <c r="D255" s="30" t="str">
        <f>"5 группа"</f>
        <v>5 группа</v>
      </c>
      <c r="E255" s="30" t="s">
        <v>310</v>
      </c>
      <c r="F255" s="31"/>
      <c r="G255" s="30" t="str">
        <f>"2022-08-10"</f>
        <v>2022-08-10</v>
      </c>
      <c r="H255" s="31"/>
      <c r="I255" s="30" t="str">
        <f>"2024-09-20T00:00:00"</f>
        <v>2024-09-20T00:00:00</v>
      </c>
      <c r="J255" s="31"/>
    </row>
    <row r="256" spans="1:10" ht="30">
      <c r="A256" s="31">
        <v>249</v>
      </c>
      <c r="B256" s="28" t="s">
        <v>76</v>
      </c>
      <c r="C256" s="26">
        <v>43597</v>
      </c>
      <c r="D256" s="30" t="str">
        <f>"12 группа"</f>
        <v>12 группа</v>
      </c>
      <c r="E256" s="30" t="s">
        <v>310</v>
      </c>
      <c r="F256" s="31"/>
      <c r="G256" s="30" t="str">
        <f>"2023-07-03"</f>
        <v>2023-07-03</v>
      </c>
      <c r="H256" s="31"/>
      <c r="I256" s="30" t="str">
        <f>"2024-09-16T15:26:00"</f>
        <v>2024-09-16T15:26:00</v>
      </c>
      <c r="J256" s="31"/>
    </row>
    <row r="257" spans="1:10" ht="30">
      <c r="A257" s="31">
        <v>250</v>
      </c>
      <c r="B257" s="28" t="s">
        <v>323</v>
      </c>
      <c r="C257" s="26">
        <v>43474</v>
      </c>
      <c r="D257" s="30" t="str">
        <f>"13 группа"</f>
        <v>13 группа</v>
      </c>
      <c r="E257" s="30" t="s">
        <v>310</v>
      </c>
      <c r="F257" s="31"/>
      <c r="G257" s="30" t="str">
        <f>"2024-09-09"</f>
        <v>2024-09-09</v>
      </c>
      <c r="H257" s="31"/>
      <c r="I257" s="30" t="str">
        <f>"2024-09-12T13:21:00"</f>
        <v>2024-09-12T13:21:00</v>
      </c>
      <c r="J257" s="31"/>
    </row>
    <row r="258" spans="1:10" ht="30">
      <c r="A258" s="31">
        <v>251</v>
      </c>
      <c r="B258" s="28" t="s">
        <v>324</v>
      </c>
      <c r="C258" s="26">
        <v>43826</v>
      </c>
      <c r="D258" s="30" t="str">
        <f>"12 группа"</f>
        <v>12 группа</v>
      </c>
      <c r="E258" s="30" t="s">
        <v>310</v>
      </c>
      <c r="F258" s="31"/>
      <c r="G258" s="30" t="str">
        <f>"2023-06-06"</f>
        <v>2023-06-06</v>
      </c>
      <c r="H258" s="31"/>
      <c r="I258" s="30" t="str">
        <f>"2024-09-12T00:00:00"</f>
        <v>2024-09-12T00:00:00</v>
      </c>
      <c r="J258" s="31"/>
    </row>
    <row r="259" spans="1:10">
      <c r="A259" s="31">
        <v>252</v>
      </c>
      <c r="B259" s="28" t="s">
        <v>325</v>
      </c>
      <c r="C259" s="26">
        <v>43531</v>
      </c>
      <c r="D259" s="30" t="str">
        <f>"5 группа"</f>
        <v>5 группа</v>
      </c>
      <c r="E259" s="30" t="s">
        <v>310</v>
      </c>
      <c r="F259" s="31"/>
      <c r="G259" s="30" t="str">
        <f>"2024-07-23"</f>
        <v>2024-07-23</v>
      </c>
      <c r="H259" s="31"/>
      <c r="I259" s="30" t="str">
        <f>"2024-09-11T15:31:00"</f>
        <v>2024-09-11T15:31:00</v>
      </c>
      <c r="J259" s="31"/>
    </row>
    <row r="260" spans="1:10" ht="30">
      <c r="A260" s="31">
        <v>253</v>
      </c>
      <c r="B260" s="28" t="s">
        <v>326</v>
      </c>
      <c r="C260" s="26">
        <v>43628</v>
      </c>
      <c r="D260" s="30" t="str">
        <f>"2 группа"</f>
        <v>2 группа</v>
      </c>
      <c r="E260" s="30" t="s">
        <v>310</v>
      </c>
      <c r="F260" s="31"/>
      <c r="G260" s="30" t="str">
        <f>"2024-07-25"</f>
        <v>2024-07-25</v>
      </c>
      <c r="H260" s="31"/>
      <c r="I260" s="30" t="str">
        <f>"2024-09-11T15:30:00"</f>
        <v>2024-09-11T15:30:00</v>
      </c>
      <c r="J260" s="31"/>
    </row>
    <row r="261" spans="1:10" ht="45">
      <c r="A261" s="31">
        <v>254</v>
      </c>
      <c r="B261" s="28" t="s">
        <v>327</v>
      </c>
      <c r="C261" s="26">
        <v>43547</v>
      </c>
      <c r="D261" s="30" t="str">
        <f>"8 группа"</f>
        <v>8 группа</v>
      </c>
      <c r="E261" s="30" t="s">
        <v>310</v>
      </c>
      <c r="F261" s="31"/>
      <c r="G261" s="30" t="str">
        <f>"2022-10-26"</f>
        <v>2022-10-26</v>
      </c>
      <c r="H261" s="31"/>
      <c r="I261" s="30" t="str">
        <f>"2024-09-09T11:00:00"</f>
        <v>2024-09-09T11:00:00</v>
      </c>
      <c r="J261" s="31"/>
    </row>
    <row r="262" spans="1:10" ht="30">
      <c r="A262" s="31">
        <v>255</v>
      </c>
      <c r="B262" s="28" t="s">
        <v>328</v>
      </c>
      <c r="C262" s="26">
        <v>44474</v>
      </c>
      <c r="D262" s="30" t="str">
        <f>"4 группа"</f>
        <v>4 группа</v>
      </c>
      <c r="E262" s="30" t="s">
        <v>36</v>
      </c>
      <c r="F262" s="31"/>
      <c r="G262" s="30" t="str">
        <f>"2024-08-08"</f>
        <v>2024-08-08</v>
      </c>
      <c r="H262" s="31"/>
      <c r="I262" s="30" t="str">
        <f>"2024-09-09T10:58:00"</f>
        <v>2024-09-09T10:58:00</v>
      </c>
      <c r="J262" s="31"/>
    </row>
    <row r="263" spans="1:10" ht="45">
      <c r="A263" s="31">
        <v>256</v>
      </c>
      <c r="B263" s="28" t="s">
        <v>329</v>
      </c>
      <c r="C263" s="26">
        <v>43647</v>
      </c>
      <c r="D263" s="30" t="str">
        <f>"13 группа"</f>
        <v>13 группа</v>
      </c>
      <c r="E263" s="30" t="s">
        <v>310</v>
      </c>
      <c r="F263" s="31"/>
      <c r="G263" s="30" t="str">
        <f>"2023-02-23"</f>
        <v>2023-02-23</v>
      </c>
      <c r="H263" s="31"/>
      <c r="I263" s="30" t="str">
        <f>"2024-09-04T15:24:00"</f>
        <v>2024-09-04T15:24:00</v>
      </c>
      <c r="J263" s="31"/>
    </row>
    <row r="264" spans="1:10" ht="30">
      <c r="A264" s="31">
        <v>257</v>
      </c>
      <c r="B264" s="28" t="s">
        <v>330</v>
      </c>
      <c r="C264" s="26">
        <v>43430</v>
      </c>
      <c r="D264" s="30" t="str">
        <f t="shared" ref="D264:D273" si="5">"5 группа"</f>
        <v>5 группа</v>
      </c>
      <c r="E264" s="30" t="s">
        <v>310</v>
      </c>
      <c r="F264" s="31"/>
      <c r="G264" s="30" t="str">
        <f>"2022-06-06"</f>
        <v>2022-06-06</v>
      </c>
      <c r="H264" s="31"/>
      <c r="I264" s="30" t="str">
        <f>"2024-09-02T11:55:00"</f>
        <v>2024-09-02T11:55:00</v>
      </c>
      <c r="J264" s="31"/>
    </row>
    <row r="265" spans="1:10" ht="30">
      <c r="A265" s="31">
        <v>258</v>
      </c>
      <c r="B265" s="28" t="s">
        <v>331</v>
      </c>
      <c r="C265" s="26">
        <v>43396</v>
      </c>
      <c r="D265" s="30" t="str">
        <f t="shared" si="5"/>
        <v>5 группа</v>
      </c>
      <c r="E265" s="30" t="s">
        <v>310</v>
      </c>
      <c r="F265" s="31"/>
      <c r="G265" s="30" t="str">
        <f>"2021-10-26"</f>
        <v>2021-10-26</v>
      </c>
      <c r="H265" s="31"/>
      <c r="I265" s="30" t="str">
        <f>"2024-09-02T11:54:00"</f>
        <v>2024-09-02T11:54:00</v>
      </c>
      <c r="J265" s="31"/>
    </row>
    <row r="266" spans="1:10" ht="45">
      <c r="A266" s="31">
        <v>259</v>
      </c>
      <c r="B266" s="28" t="s">
        <v>332</v>
      </c>
      <c r="C266" s="26">
        <v>43426</v>
      </c>
      <c r="D266" s="30" t="str">
        <f t="shared" si="5"/>
        <v>5 группа</v>
      </c>
      <c r="E266" s="30" t="s">
        <v>310</v>
      </c>
      <c r="F266" s="31"/>
      <c r="G266" s="30" t="str">
        <f>"2021-12-29"</f>
        <v>2021-12-29</v>
      </c>
      <c r="H266" s="31"/>
      <c r="I266" s="30" t="str">
        <f>"2024-09-02T11:53:00"</f>
        <v>2024-09-02T11:53:00</v>
      </c>
      <c r="J266" s="31"/>
    </row>
    <row r="267" spans="1:10" ht="30">
      <c r="A267" s="31">
        <v>260</v>
      </c>
      <c r="B267" s="28" t="s">
        <v>333</v>
      </c>
      <c r="C267" s="26">
        <v>43394</v>
      </c>
      <c r="D267" s="30" t="str">
        <f t="shared" si="5"/>
        <v>5 группа</v>
      </c>
      <c r="E267" s="30" t="s">
        <v>310</v>
      </c>
      <c r="F267" s="31"/>
      <c r="G267" s="30" t="str">
        <f>"2021-11-23"</f>
        <v>2021-11-23</v>
      </c>
      <c r="H267" s="31"/>
      <c r="I267" s="30" t="str">
        <f>"2024-09-02T11:53:00"</f>
        <v>2024-09-02T11:53:00</v>
      </c>
      <c r="J267" s="31"/>
    </row>
    <row r="268" spans="1:10" ht="45">
      <c r="A268" s="31">
        <v>261</v>
      </c>
      <c r="B268" s="28" t="s">
        <v>92</v>
      </c>
      <c r="C268" s="26">
        <v>43385</v>
      </c>
      <c r="D268" s="30" t="str">
        <f t="shared" si="5"/>
        <v>5 группа</v>
      </c>
      <c r="E268" s="30" t="s">
        <v>310</v>
      </c>
      <c r="F268" s="31"/>
      <c r="G268" s="30" t="str">
        <f>"2023-09-11"</f>
        <v>2023-09-11</v>
      </c>
      <c r="H268" s="31"/>
      <c r="I268" s="30" t="str">
        <f>"2024-09-02T11:52:00"</f>
        <v>2024-09-02T11:52:00</v>
      </c>
      <c r="J268" s="31"/>
    </row>
    <row r="269" spans="1:10" ht="30">
      <c r="A269" s="31">
        <v>262</v>
      </c>
      <c r="B269" s="28" t="s">
        <v>334</v>
      </c>
      <c r="C269" s="26">
        <v>43446</v>
      </c>
      <c r="D269" s="30" t="str">
        <f t="shared" si="5"/>
        <v>5 группа</v>
      </c>
      <c r="E269" s="30" t="s">
        <v>310</v>
      </c>
      <c r="F269" s="31"/>
      <c r="G269" s="30" t="str">
        <f>"2022-06-06"</f>
        <v>2022-06-06</v>
      </c>
      <c r="H269" s="31"/>
      <c r="I269" s="30" t="str">
        <f>"2024-09-02T11:52:00"</f>
        <v>2024-09-02T11:52:00</v>
      </c>
      <c r="J269" s="31"/>
    </row>
    <row r="270" spans="1:10" ht="30">
      <c r="A270" s="31">
        <v>263</v>
      </c>
      <c r="B270" s="28" t="s">
        <v>335</v>
      </c>
      <c r="C270" s="26">
        <v>43406</v>
      </c>
      <c r="D270" s="30" t="str">
        <f t="shared" si="5"/>
        <v>5 группа</v>
      </c>
      <c r="E270" s="30" t="s">
        <v>310</v>
      </c>
      <c r="F270" s="31"/>
      <c r="G270" s="30" t="str">
        <f>"2022-06-24"</f>
        <v>2022-06-24</v>
      </c>
      <c r="H270" s="31"/>
      <c r="I270" s="30" t="str">
        <f>"2024-09-02T11:51:00"</f>
        <v>2024-09-02T11:51:00</v>
      </c>
      <c r="J270" s="31"/>
    </row>
    <row r="271" spans="1:10" ht="30">
      <c r="A271" s="31">
        <v>264</v>
      </c>
      <c r="B271" s="28" t="s">
        <v>336</v>
      </c>
      <c r="C271" s="26">
        <v>43382</v>
      </c>
      <c r="D271" s="30" t="str">
        <f t="shared" si="5"/>
        <v>5 группа</v>
      </c>
      <c r="E271" s="30" t="s">
        <v>310</v>
      </c>
      <c r="F271" s="31"/>
      <c r="G271" s="30" t="str">
        <f>"2022-08-31"</f>
        <v>2022-08-31</v>
      </c>
      <c r="H271" s="31"/>
      <c r="I271" s="30" t="str">
        <f>"2024-09-02T11:50:00"</f>
        <v>2024-09-02T11:50:00</v>
      </c>
      <c r="J271" s="31"/>
    </row>
    <row r="272" spans="1:10" ht="30">
      <c r="A272" s="31">
        <v>265</v>
      </c>
      <c r="B272" s="28" t="s">
        <v>337</v>
      </c>
      <c r="C272" s="26">
        <v>43422</v>
      </c>
      <c r="D272" s="30" t="str">
        <f t="shared" si="5"/>
        <v>5 группа</v>
      </c>
      <c r="E272" s="30" t="s">
        <v>310</v>
      </c>
      <c r="F272" s="31"/>
      <c r="G272" s="30" t="str">
        <f>"2022-03-30"</f>
        <v>2022-03-30</v>
      </c>
      <c r="H272" s="31"/>
      <c r="I272" s="30" t="str">
        <f>"2024-08-23T15:45:00"</f>
        <v>2024-08-23T15:45:00</v>
      </c>
      <c r="J272" s="31"/>
    </row>
    <row r="273" spans="1:10" ht="45">
      <c r="A273" s="31">
        <v>266</v>
      </c>
      <c r="B273" s="28" t="s">
        <v>338</v>
      </c>
      <c r="C273" s="26">
        <v>43450</v>
      </c>
      <c r="D273" s="30" t="str">
        <f t="shared" si="5"/>
        <v>5 группа</v>
      </c>
      <c r="E273" s="30" t="s">
        <v>310</v>
      </c>
      <c r="F273" s="31"/>
      <c r="G273" s="30" t="str">
        <f>"2022-01-20"</f>
        <v>2022-01-20</v>
      </c>
      <c r="H273" s="31"/>
      <c r="I273" s="30" t="str">
        <f>"2024-08-23T15:45:00"</f>
        <v>2024-08-23T15:45:00</v>
      </c>
      <c r="J273" s="31"/>
    </row>
    <row r="274" spans="1:10" ht="30">
      <c r="A274" s="31">
        <v>267</v>
      </c>
      <c r="B274" s="28" t="s">
        <v>339</v>
      </c>
      <c r="C274" s="26">
        <v>43507</v>
      </c>
      <c r="D274" s="30" t="str">
        <f>"13 группа"</f>
        <v>13 группа</v>
      </c>
      <c r="E274" s="30" t="s">
        <v>310</v>
      </c>
      <c r="F274" s="31"/>
      <c r="G274" s="30" t="str">
        <f>"2022-06-06"</f>
        <v>2022-06-06</v>
      </c>
      <c r="H274" s="31"/>
      <c r="I274" s="30" t="str">
        <f>"2024-08-21T10:19:00"</f>
        <v>2024-08-21T10:19:00</v>
      </c>
      <c r="J274" s="31"/>
    </row>
    <row r="275" spans="1:10" ht="30">
      <c r="A275" s="31">
        <v>268</v>
      </c>
      <c r="B275" s="28" t="s">
        <v>340</v>
      </c>
      <c r="C275" s="26">
        <v>43760</v>
      </c>
      <c r="D275" s="30" t="str">
        <f>"12 группа"</f>
        <v>12 группа</v>
      </c>
      <c r="E275" s="30" t="s">
        <v>310</v>
      </c>
      <c r="F275" s="31"/>
      <c r="G275" s="30" t="str">
        <f>"2023-06-30"</f>
        <v>2023-06-30</v>
      </c>
      <c r="H275" s="31"/>
      <c r="I275" s="30" t="str">
        <f>"2024-08-13T11:57:00"</f>
        <v>2024-08-13T11:57:00</v>
      </c>
      <c r="J275" s="31"/>
    </row>
    <row r="276" spans="1:10" ht="45">
      <c r="A276" s="31">
        <v>269</v>
      </c>
      <c r="B276" s="28" t="s">
        <v>341</v>
      </c>
      <c r="C276" s="26">
        <v>43885</v>
      </c>
      <c r="D276" s="30" t="str">
        <f>"11 группа"</f>
        <v>11 группа</v>
      </c>
      <c r="E276" s="30" t="s">
        <v>38</v>
      </c>
      <c r="F276" s="31"/>
      <c r="G276" s="30" t="str">
        <f>"2024-07-16"</f>
        <v>2024-07-16</v>
      </c>
      <c r="H276" s="31"/>
      <c r="I276" s="30" t="str">
        <f>"2024-08-13T11:56:00"</f>
        <v>2024-08-13T11:56:00</v>
      </c>
      <c r="J276" s="31"/>
    </row>
    <row r="277" spans="1:10" ht="30">
      <c r="A277" s="31">
        <v>270</v>
      </c>
      <c r="B277" s="28" t="s">
        <v>342</v>
      </c>
      <c r="C277" s="26">
        <v>43594</v>
      </c>
      <c r="D277" s="30" t="str">
        <f>"2 группа"</f>
        <v>2 группа</v>
      </c>
      <c r="E277" s="30" t="s">
        <v>310</v>
      </c>
      <c r="F277" s="31"/>
      <c r="G277" s="30" t="str">
        <f>"2024-07-22"</f>
        <v>2024-07-22</v>
      </c>
      <c r="H277" s="31"/>
      <c r="I277" s="30" t="str">
        <f>"2024-08-12T15:09:00"</f>
        <v>2024-08-12T15:09:00</v>
      </c>
      <c r="J277" s="31"/>
    </row>
    <row r="278" spans="1:10" ht="30">
      <c r="A278" s="31">
        <v>271</v>
      </c>
      <c r="B278" s="28" t="s">
        <v>343</v>
      </c>
      <c r="C278" s="26">
        <v>43457</v>
      </c>
      <c r="D278" s="30" t="str">
        <f>"5 группа"</f>
        <v>5 группа</v>
      </c>
      <c r="E278" s="30" t="s">
        <v>310</v>
      </c>
      <c r="F278" s="31"/>
      <c r="G278" s="30" t="str">
        <f>"2024-06-10"</f>
        <v>2024-06-10</v>
      </c>
      <c r="H278" s="31"/>
      <c r="I278" s="30" t="str">
        <f>"2024-08-07T11:22:00"</f>
        <v>2024-08-07T11:22:00</v>
      </c>
      <c r="J278" s="31"/>
    </row>
    <row r="279" spans="1:10" ht="30">
      <c r="A279" s="31">
        <v>272</v>
      </c>
      <c r="B279" s="28" t="s">
        <v>344</v>
      </c>
      <c r="C279" s="26">
        <v>44149</v>
      </c>
      <c r="D279" s="30" t="str">
        <f>"11 группа"</f>
        <v>11 группа</v>
      </c>
      <c r="E279" s="30" t="s">
        <v>38</v>
      </c>
      <c r="F279" s="31"/>
      <c r="G279" s="30" t="str">
        <f>"2024-06-17"</f>
        <v>2024-06-17</v>
      </c>
      <c r="H279" s="31"/>
      <c r="I279" s="30" t="str">
        <f>"2024-08-07T11:20:00"</f>
        <v>2024-08-07T11:20:00</v>
      </c>
      <c r="J279" s="31"/>
    </row>
    <row r="280" spans="1:10" ht="30">
      <c r="A280" s="31">
        <v>273</v>
      </c>
      <c r="B280" s="28" t="s">
        <v>345</v>
      </c>
      <c r="C280" s="26">
        <v>43544</v>
      </c>
      <c r="D280" s="30" t="str">
        <f>"12 группа"</f>
        <v>12 группа</v>
      </c>
      <c r="E280" s="30" t="s">
        <v>310</v>
      </c>
      <c r="F280" s="31"/>
      <c r="G280" s="30" t="str">
        <f>"2022-09-13"</f>
        <v>2022-09-13</v>
      </c>
      <c r="H280" s="31"/>
      <c r="I280" s="30" t="str">
        <f>"2024-08-02T12:35:00"</f>
        <v>2024-08-02T12:35:00</v>
      </c>
      <c r="J280" s="31"/>
    </row>
    <row r="281" spans="1:10" ht="30">
      <c r="A281" s="31">
        <v>274</v>
      </c>
      <c r="B281" s="28" t="s">
        <v>346</v>
      </c>
      <c r="C281" s="26">
        <v>43562</v>
      </c>
      <c r="D281" s="30" t="str">
        <f>"13 группа"</f>
        <v>13 группа</v>
      </c>
      <c r="E281" s="30" t="s">
        <v>310</v>
      </c>
      <c r="F281" s="31"/>
      <c r="G281" s="30" t="str">
        <f>"2022-06-06"</f>
        <v>2022-06-06</v>
      </c>
      <c r="H281" s="31"/>
      <c r="I281" s="30" t="str">
        <f>"2024-08-01T11:10:00"</f>
        <v>2024-08-01T11:10:00</v>
      </c>
      <c r="J281" s="31"/>
    </row>
    <row r="282" spans="1:10" ht="30">
      <c r="A282" s="31">
        <v>275</v>
      </c>
      <c r="B282" s="28" t="s">
        <v>56</v>
      </c>
      <c r="C282" s="26">
        <v>43418</v>
      </c>
      <c r="D282" s="30" t="str">
        <f t="shared" ref="D282:D289" si="6">"7 группа"</f>
        <v>7 группа</v>
      </c>
      <c r="E282" s="30" t="s">
        <v>310</v>
      </c>
      <c r="F282" s="31"/>
      <c r="G282" s="30" t="str">
        <f>"2023-08-28"</f>
        <v>2023-08-28</v>
      </c>
      <c r="H282" s="31"/>
      <c r="I282" s="30" t="str">
        <f>"2024-07-30T11:49:00"</f>
        <v>2024-07-30T11:49:00</v>
      </c>
      <c r="J282" s="31"/>
    </row>
    <row r="283" spans="1:10" ht="45">
      <c r="A283" s="31">
        <v>276</v>
      </c>
      <c r="B283" s="28" t="s">
        <v>347</v>
      </c>
      <c r="C283" s="26">
        <v>43339</v>
      </c>
      <c r="D283" s="30" t="str">
        <f t="shared" si="6"/>
        <v>7 группа</v>
      </c>
      <c r="E283" s="30" t="s">
        <v>310</v>
      </c>
      <c r="F283" s="31"/>
      <c r="G283" s="30" t="str">
        <f>"2022-11-01"</f>
        <v>2022-11-01</v>
      </c>
      <c r="H283" s="31"/>
      <c r="I283" s="30" t="str">
        <f>"2024-07-30T11:49:00"</f>
        <v>2024-07-30T11:49:00</v>
      </c>
      <c r="J283" s="31"/>
    </row>
    <row r="284" spans="1:10" ht="45">
      <c r="A284" s="31">
        <v>277</v>
      </c>
      <c r="B284" s="28" t="s">
        <v>348</v>
      </c>
      <c r="C284" s="26">
        <v>43368</v>
      </c>
      <c r="D284" s="30" t="str">
        <f t="shared" si="6"/>
        <v>7 группа</v>
      </c>
      <c r="E284" s="30" t="s">
        <v>310</v>
      </c>
      <c r="F284" s="31"/>
      <c r="G284" s="30" t="str">
        <f>"2022-06-15"</f>
        <v>2022-06-15</v>
      </c>
      <c r="H284" s="31"/>
      <c r="I284" s="30" t="str">
        <f>"2024-07-30T11:49:00"</f>
        <v>2024-07-30T11:49:00</v>
      </c>
      <c r="J284" s="31"/>
    </row>
    <row r="285" spans="1:10" ht="45">
      <c r="A285" s="31">
        <v>278</v>
      </c>
      <c r="B285" s="28" t="s">
        <v>349</v>
      </c>
      <c r="C285" s="26">
        <v>43388</v>
      </c>
      <c r="D285" s="30" t="str">
        <f t="shared" si="6"/>
        <v>7 группа</v>
      </c>
      <c r="E285" s="30" t="s">
        <v>310</v>
      </c>
      <c r="F285" s="31"/>
      <c r="G285" s="30" t="str">
        <f>"2022-06-09"</f>
        <v>2022-06-09</v>
      </c>
      <c r="H285" s="31"/>
      <c r="I285" s="30" t="str">
        <f>"2024-07-30T11:49:00"</f>
        <v>2024-07-30T11:49:00</v>
      </c>
      <c r="J285" s="31"/>
    </row>
    <row r="286" spans="1:10" ht="30">
      <c r="A286" s="31">
        <v>279</v>
      </c>
      <c r="B286" s="28" t="s">
        <v>350</v>
      </c>
      <c r="C286" s="26">
        <v>43382</v>
      </c>
      <c r="D286" s="30" t="str">
        <f t="shared" si="6"/>
        <v>7 группа</v>
      </c>
      <c r="E286" s="30" t="s">
        <v>310</v>
      </c>
      <c r="F286" s="31"/>
      <c r="G286" s="30" t="str">
        <f>"2022-06-08"</f>
        <v>2022-06-08</v>
      </c>
      <c r="H286" s="31"/>
      <c r="I286" s="30" t="str">
        <f>"2024-07-30T11:49:00"</f>
        <v>2024-07-30T11:49:00</v>
      </c>
      <c r="J286" s="31"/>
    </row>
    <row r="287" spans="1:10" ht="30">
      <c r="A287" s="31">
        <v>280</v>
      </c>
      <c r="B287" s="28" t="s">
        <v>351</v>
      </c>
      <c r="C287" s="26">
        <v>43355</v>
      </c>
      <c r="D287" s="30" t="str">
        <f t="shared" si="6"/>
        <v>7 группа</v>
      </c>
      <c r="E287" s="30" t="s">
        <v>36</v>
      </c>
      <c r="F287" s="31"/>
      <c r="G287" s="30" t="str">
        <f>"2021-10-14"</f>
        <v>2021-10-14</v>
      </c>
      <c r="H287" s="31"/>
      <c r="I287" s="30" t="str">
        <f>"2024-07-30T11:48:00"</f>
        <v>2024-07-30T11:48:00</v>
      </c>
      <c r="J287" s="31"/>
    </row>
    <row r="288" spans="1:10" ht="45">
      <c r="A288" s="31">
        <v>281</v>
      </c>
      <c r="B288" s="28" t="s">
        <v>352</v>
      </c>
      <c r="C288" s="26">
        <v>43322</v>
      </c>
      <c r="D288" s="30" t="str">
        <f t="shared" si="6"/>
        <v>7 группа</v>
      </c>
      <c r="E288" s="30" t="s">
        <v>36</v>
      </c>
      <c r="F288" s="31"/>
      <c r="G288" s="30" t="str">
        <f>"2021-08-11"</f>
        <v>2021-08-11</v>
      </c>
      <c r="H288" s="31"/>
      <c r="I288" s="30" t="str">
        <f>"2024-07-30T11:48:00"</f>
        <v>2024-07-30T11:48:00</v>
      </c>
      <c r="J288" s="31"/>
    </row>
    <row r="289" spans="1:10" ht="30">
      <c r="A289" s="31">
        <v>282</v>
      </c>
      <c r="B289" s="28" t="s">
        <v>353</v>
      </c>
      <c r="C289" s="26">
        <v>43314</v>
      </c>
      <c r="D289" s="30" t="str">
        <f t="shared" si="6"/>
        <v>7 группа</v>
      </c>
      <c r="E289" s="30" t="s">
        <v>310</v>
      </c>
      <c r="F289" s="31"/>
      <c r="G289" s="30" t="str">
        <f>"2021-08-05"</f>
        <v>2021-08-05</v>
      </c>
      <c r="H289" s="31"/>
      <c r="I289" s="30" t="str">
        <f>"2024-07-30T11:48:00"</f>
        <v>2024-07-30T11:48:00</v>
      </c>
      <c r="J289" s="31"/>
    </row>
    <row r="290" spans="1:10" ht="45">
      <c r="A290" s="31">
        <v>283</v>
      </c>
      <c r="B290" s="28" t="s">
        <v>354</v>
      </c>
      <c r="C290" s="26">
        <v>43419</v>
      </c>
      <c r="D290" s="30" t="str">
        <f>"4 группа"</f>
        <v>4 группа</v>
      </c>
      <c r="E290" s="30" t="s">
        <v>36</v>
      </c>
      <c r="F290" s="31"/>
      <c r="G290" s="30" t="str">
        <f>"2024-01-15"</f>
        <v>2024-01-15</v>
      </c>
      <c r="H290" s="31"/>
      <c r="I290" s="30" t="str">
        <f>"2024-07-30T11:46:00"</f>
        <v>2024-07-30T11:46:00</v>
      </c>
      <c r="J290" s="31"/>
    </row>
    <row r="291" spans="1:10" ht="30">
      <c r="A291" s="31">
        <v>284</v>
      </c>
      <c r="B291" s="28" t="s">
        <v>355</v>
      </c>
      <c r="C291" s="26">
        <v>43419</v>
      </c>
      <c r="D291" s="30" t="str">
        <f>"4 группа"</f>
        <v>4 группа</v>
      </c>
      <c r="E291" s="30" t="s">
        <v>36</v>
      </c>
      <c r="F291" s="31"/>
      <c r="G291" s="30" t="str">
        <f>"2022-04-01"</f>
        <v>2022-04-01</v>
      </c>
      <c r="H291" s="31"/>
      <c r="I291" s="30" t="str">
        <f>"2024-07-30T11:45:00"</f>
        <v>2024-07-30T11:45:00</v>
      </c>
      <c r="J291" s="31"/>
    </row>
    <row r="292" spans="1:10" ht="30">
      <c r="A292" s="31">
        <v>285</v>
      </c>
      <c r="B292" s="28" t="s">
        <v>356</v>
      </c>
      <c r="C292" s="26">
        <v>43321</v>
      </c>
      <c r="D292" s="30" t="str">
        <f>"4 группа"</f>
        <v>4 группа</v>
      </c>
      <c r="E292" s="30" t="s">
        <v>36</v>
      </c>
      <c r="F292" s="31"/>
      <c r="G292" s="30" t="str">
        <f>"2021-09-01"</f>
        <v>2021-09-01</v>
      </c>
      <c r="H292" s="31"/>
      <c r="I292" s="30" t="str">
        <f>"2024-07-30T11:45:00"</f>
        <v>2024-07-30T11:45:00</v>
      </c>
      <c r="J292" s="31"/>
    </row>
    <row r="293" spans="1:10" ht="45">
      <c r="A293" s="31">
        <v>286</v>
      </c>
      <c r="B293" s="28" t="s">
        <v>357</v>
      </c>
      <c r="C293" s="26">
        <v>43278</v>
      </c>
      <c r="D293" s="30" t="str">
        <f>"4 группа"</f>
        <v>4 группа</v>
      </c>
      <c r="E293" s="30" t="s">
        <v>36</v>
      </c>
      <c r="F293" s="31"/>
      <c r="G293" s="30" t="str">
        <f>"2021-08-19"</f>
        <v>2021-08-19</v>
      </c>
      <c r="H293" s="31"/>
      <c r="I293" s="30" t="str">
        <f>"2024-07-30T11:45:00"</f>
        <v>2024-07-30T11:45:00</v>
      </c>
      <c r="J293" s="31"/>
    </row>
    <row r="294" spans="1:10">
      <c r="A294" s="31">
        <v>287</v>
      </c>
      <c r="B294" s="28" t="s">
        <v>358</v>
      </c>
      <c r="C294" s="26">
        <v>43309</v>
      </c>
      <c r="D294" s="30" t="str">
        <f>"4 группа"</f>
        <v>4 группа</v>
      </c>
      <c r="E294" s="30" t="s">
        <v>36</v>
      </c>
      <c r="F294" s="31"/>
      <c r="G294" s="30" t="str">
        <f>"2021-08-05"</f>
        <v>2021-08-05</v>
      </c>
      <c r="H294" s="31"/>
      <c r="I294" s="30" t="str">
        <f>"2024-07-30T11:45:00"</f>
        <v>2024-07-30T11:45:00</v>
      </c>
      <c r="J294" s="31"/>
    </row>
    <row r="295" spans="1:10" ht="45">
      <c r="A295" s="31">
        <v>288</v>
      </c>
      <c r="B295" s="28" t="s">
        <v>359</v>
      </c>
      <c r="C295" s="26">
        <v>43412</v>
      </c>
      <c r="D295" s="30" t="str">
        <f>"3 группа"</f>
        <v>3 группа</v>
      </c>
      <c r="E295" s="30" t="s">
        <v>36</v>
      </c>
      <c r="F295" s="31"/>
      <c r="G295" s="30" t="str">
        <f>"2024-01-12"</f>
        <v>2024-01-12</v>
      </c>
      <c r="H295" s="31"/>
      <c r="I295" s="30" t="str">
        <f>"2024-07-30T11:44:00"</f>
        <v>2024-07-30T11:44:00</v>
      </c>
      <c r="J295" s="31"/>
    </row>
    <row r="296" spans="1:10" ht="45">
      <c r="A296" s="31">
        <v>289</v>
      </c>
      <c r="B296" s="28" t="s">
        <v>86</v>
      </c>
      <c r="C296" s="26">
        <v>43422</v>
      </c>
      <c r="D296" s="30" t="str">
        <f>"3 группа"</f>
        <v>3 группа</v>
      </c>
      <c r="E296" s="30" t="s">
        <v>310</v>
      </c>
      <c r="F296" s="31"/>
      <c r="G296" s="30" t="str">
        <f>"2023-10-02"</f>
        <v>2023-10-02</v>
      </c>
      <c r="H296" s="31"/>
      <c r="I296" s="30" t="str">
        <f>"2024-07-30T11:44:00"</f>
        <v>2024-07-30T11:44:00</v>
      </c>
      <c r="J296" s="31"/>
    </row>
    <row r="297" spans="1:10" ht="45">
      <c r="A297" s="31">
        <v>290</v>
      </c>
      <c r="B297" s="28" t="s">
        <v>360</v>
      </c>
      <c r="C297" s="26">
        <v>43354</v>
      </c>
      <c r="D297" s="30" t="str">
        <f>"3 группа"</f>
        <v>3 группа</v>
      </c>
      <c r="E297" s="30" t="s">
        <v>310</v>
      </c>
      <c r="F297" s="31"/>
      <c r="G297" s="30" t="str">
        <f>"2022-06-14"</f>
        <v>2022-06-14</v>
      </c>
      <c r="H297" s="31"/>
      <c r="I297" s="30" t="str">
        <f>"2024-07-30T11:43:00"</f>
        <v>2024-07-30T11:43:00</v>
      </c>
      <c r="J297" s="31"/>
    </row>
    <row r="298" spans="1:10" ht="30">
      <c r="A298" s="31">
        <v>291</v>
      </c>
      <c r="B298" s="28" t="s">
        <v>361</v>
      </c>
      <c r="C298" s="26">
        <v>43344</v>
      </c>
      <c r="D298" s="30" t="str">
        <f>"3 группа"</f>
        <v>3 группа</v>
      </c>
      <c r="E298" s="30" t="s">
        <v>36</v>
      </c>
      <c r="F298" s="31"/>
      <c r="G298" s="30" t="str">
        <f>"2021-09-07"</f>
        <v>2021-09-07</v>
      </c>
      <c r="H298" s="31"/>
      <c r="I298" s="30" t="str">
        <f>"2024-07-30T11:43:00"</f>
        <v>2024-07-30T11:43:00</v>
      </c>
      <c r="J298" s="31"/>
    </row>
    <row r="299" spans="1:10" ht="30">
      <c r="A299" s="31">
        <v>292</v>
      </c>
      <c r="B299" s="28" t="s">
        <v>362</v>
      </c>
      <c r="C299" s="26">
        <v>43322</v>
      </c>
      <c r="D299" s="30" t="str">
        <f>"3 группа"</f>
        <v>3 группа</v>
      </c>
      <c r="E299" s="30" t="s">
        <v>310</v>
      </c>
      <c r="F299" s="31"/>
      <c r="G299" s="30" t="str">
        <f>"2023-02-13"</f>
        <v>2023-02-13</v>
      </c>
      <c r="H299" s="31"/>
      <c r="I299" s="30" t="str">
        <f>"2024-07-26T18:32:00"</f>
        <v>2024-07-26T18:32:00</v>
      </c>
      <c r="J299" s="31"/>
    </row>
    <row r="300" spans="1:10" ht="30">
      <c r="A300" s="31">
        <v>293</v>
      </c>
      <c r="B300" s="28" t="s">
        <v>363</v>
      </c>
      <c r="C300" s="26">
        <v>43301</v>
      </c>
      <c r="D300" s="30" t="str">
        <f>"4 группа"</f>
        <v>4 группа</v>
      </c>
      <c r="E300" s="30" t="s">
        <v>36</v>
      </c>
      <c r="F300" s="31"/>
      <c r="G300" s="30" t="str">
        <f>"2024-02-07"</f>
        <v>2024-02-07</v>
      </c>
      <c r="H300" s="31"/>
      <c r="I300" s="30" t="str">
        <f>"2024-07-25T11:47:00"</f>
        <v>2024-07-25T11:47:00</v>
      </c>
      <c r="J300" s="31"/>
    </row>
    <row r="301" spans="1:10" ht="30">
      <c r="A301" s="31">
        <v>294</v>
      </c>
      <c r="B301" s="28" t="s">
        <v>364</v>
      </c>
      <c r="C301" s="26">
        <v>43298</v>
      </c>
      <c r="D301" s="30" t="str">
        <f>"3 группа"</f>
        <v>3 группа</v>
      </c>
      <c r="E301" s="30" t="s">
        <v>310</v>
      </c>
      <c r="F301" s="31"/>
      <c r="G301" s="30" t="str">
        <f>"2021-07-26"</f>
        <v>2021-07-26</v>
      </c>
      <c r="H301" s="31"/>
      <c r="I301" s="30" t="str">
        <f>"2024-07-24T18:30:00"</f>
        <v>2024-07-24T18:30:00</v>
      </c>
      <c r="J301" s="31"/>
    </row>
    <row r="302" spans="1:10" ht="30">
      <c r="A302" s="31">
        <v>295</v>
      </c>
      <c r="B302" s="28" t="s">
        <v>365</v>
      </c>
      <c r="C302" s="26">
        <v>43346</v>
      </c>
      <c r="D302" s="30" t="str">
        <f>"5 группа"</f>
        <v>5 группа</v>
      </c>
      <c r="E302" s="30" t="s">
        <v>310</v>
      </c>
      <c r="F302" s="31"/>
      <c r="G302" s="30" t="str">
        <f>"2023-10-10"</f>
        <v>2023-10-10</v>
      </c>
      <c r="H302" s="31"/>
      <c r="I302" s="30" t="str">
        <f>"2024-07-23T19:09:00"</f>
        <v>2024-07-23T19:09:00</v>
      </c>
      <c r="J302" s="31"/>
    </row>
    <row r="303" spans="1:10" ht="30">
      <c r="A303" s="31">
        <v>296</v>
      </c>
      <c r="B303" s="28" t="s">
        <v>366</v>
      </c>
      <c r="C303" s="26">
        <v>43282</v>
      </c>
      <c r="D303" s="30" t="str">
        <f>"3 группа"</f>
        <v>3 группа</v>
      </c>
      <c r="E303" s="30" t="s">
        <v>36</v>
      </c>
      <c r="F303" s="31"/>
      <c r="G303" s="30" t="str">
        <f>"2021-07-07"</f>
        <v>2021-07-07</v>
      </c>
      <c r="H303" s="31"/>
      <c r="I303" s="30" t="str">
        <f>"2024-07-23T18:29:00"</f>
        <v>2024-07-23T18:29:00</v>
      </c>
      <c r="J303" s="31"/>
    </row>
    <row r="304" spans="1:10" ht="30">
      <c r="A304" s="31">
        <v>297</v>
      </c>
      <c r="B304" s="28" t="s">
        <v>367</v>
      </c>
      <c r="C304" s="26">
        <v>43277</v>
      </c>
      <c r="D304" s="30" t="str">
        <f>"3 группа"</f>
        <v>3 группа</v>
      </c>
      <c r="E304" s="30" t="s">
        <v>36</v>
      </c>
      <c r="F304" s="31"/>
      <c r="G304" s="30" t="str">
        <f>"2021-07-01"</f>
        <v>2021-07-01</v>
      </c>
      <c r="H304" s="31"/>
      <c r="I304" s="30" t="str">
        <f>"2024-07-23T18:29:00"</f>
        <v>2024-07-23T18:29:00</v>
      </c>
      <c r="J304" s="31"/>
    </row>
    <row r="305" spans="1:10" ht="45">
      <c r="A305" s="31">
        <v>298</v>
      </c>
      <c r="B305" s="28" t="s">
        <v>368</v>
      </c>
      <c r="C305" s="26">
        <v>43329</v>
      </c>
      <c r="D305" s="30" t="str">
        <f>"5 группа"</f>
        <v>5 группа</v>
      </c>
      <c r="E305" s="30" t="s">
        <v>310</v>
      </c>
      <c r="F305" s="31"/>
      <c r="G305" s="30" t="str">
        <f>"2022-12-13"</f>
        <v>2022-12-13</v>
      </c>
      <c r="H305" s="31"/>
      <c r="I305" s="30" t="str">
        <f>"2024-07-22T19:07:00"</f>
        <v>2024-07-22T19:07:00</v>
      </c>
      <c r="J305" s="31"/>
    </row>
    <row r="306" spans="1:10" ht="30">
      <c r="A306" s="31">
        <v>299</v>
      </c>
      <c r="B306" s="28" t="s">
        <v>369</v>
      </c>
      <c r="C306" s="26">
        <v>43231</v>
      </c>
      <c r="D306" s="30" t="str">
        <f>"3 группа"</f>
        <v>3 группа</v>
      </c>
      <c r="E306" s="30" t="s">
        <v>36</v>
      </c>
      <c r="F306" s="31"/>
      <c r="G306" s="30" t="str">
        <f>"2021-06-08"</f>
        <v>2021-06-08</v>
      </c>
      <c r="H306" s="31"/>
      <c r="I306" s="30" t="str">
        <f>"2024-07-22T18:27:00"</f>
        <v>2024-07-22T18:27:00</v>
      </c>
      <c r="J306" s="31"/>
    </row>
    <row r="307" spans="1:10" ht="30">
      <c r="A307" s="31">
        <v>300</v>
      </c>
      <c r="B307" s="28" t="s">
        <v>370</v>
      </c>
      <c r="C307" s="26">
        <v>43228</v>
      </c>
      <c r="D307" s="30" t="str">
        <f>"3 группа"</f>
        <v>3 группа</v>
      </c>
      <c r="E307" s="30" t="s">
        <v>36</v>
      </c>
      <c r="F307" s="31"/>
      <c r="G307" s="30" t="str">
        <f>"2021-06-08"</f>
        <v>2021-06-08</v>
      </c>
      <c r="H307" s="31"/>
      <c r="I307" s="30" t="str">
        <f>"2024-07-22T18:27:00"</f>
        <v>2024-07-22T18:27:00</v>
      </c>
      <c r="J307" s="31"/>
    </row>
    <row r="308" spans="1:10" ht="30">
      <c r="A308" s="31">
        <v>301</v>
      </c>
      <c r="B308" s="28" t="s">
        <v>371</v>
      </c>
      <c r="C308" s="26">
        <v>43217</v>
      </c>
      <c r="D308" s="30" t="str">
        <f>"3 группа"</f>
        <v>3 группа</v>
      </c>
      <c r="E308" s="30" t="s">
        <v>36</v>
      </c>
      <c r="F308" s="31"/>
      <c r="G308" s="30" t="str">
        <f>"2021-06-03"</f>
        <v>2021-06-03</v>
      </c>
      <c r="H308" s="31"/>
      <c r="I308" s="30" t="str">
        <f>"2024-07-22T18:20:00"</f>
        <v>2024-07-22T18:20:00</v>
      </c>
      <c r="J308" s="31"/>
    </row>
    <row r="309" spans="1:10" ht="30">
      <c r="A309" s="31">
        <v>302</v>
      </c>
      <c r="B309" s="28" t="s">
        <v>372</v>
      </c>
      <c r="C309" s="26">
        <v>43232</v>
      </c>
      <c r="D309" s="30" t="str">
        <f>"2 группа"</f>
        <v>2 группа</v>
      </c>
      <c r="E309" s="30" t="s">
        <v>310</v>
      </c>
      <c r="F309" s="31"/>
      <c r="G309" s="30" t="str">
        <f>"2021-06-07"</f>
        <v>2021-06-07</v>
      </c>
      <c r="H309" s="31"/>
      <c r="I309" s="30" t="str">
        <f>"2024-07-22T11:40:00"</f>
        <v>2024-07-22T11:40:00</v>
      </c>
      <c r="J309" s="31"/>
    </row>
    <row r="310" spans="1:10" ht="30">
      <c r="A310" s="31">
        <v>303</v>
      </c>
      <c r="B310" s="28" t="s">
        <v>373</v>
      </c>
      <c r="C310" s="26">
        <v>43442</v>
      </c>
      <c r="D310" s="30" t="str">
        <f>"11 группа"</f>
        <v>11 группа</v>
      </c>
      <c r="E310" s="30" t="s">
        <v>310</v>
      </c>
      <c r="F310" s="31"/>
      <c r="G310" s="30" t="str">
        <f>"2022-06-13"</f>
        <v>2022-06-13</v>
      </c>
      <c r="H310" s="31"/>
      <c r="I310" s="30" t="str">
        <f>"2024-07-19T15:12:00"</f>
        <v>2024-07-19T15:12:00</v>
      </c>
      <c r="J310" s="31"/>
    </row>
    <row r="311" spans="1:10" ht="45">
      <c r="A311" s="31">
        <v>304</v>
      </c>
      <c r="B311" s="28" t="s">
        <v>374</v>
      </c>
      <c r="C311" s="26">
        <v>43124</v>
      </c>
      <c r="D311" s="30" t="str">
        <f>"4 группа"</f>
        <v>4 группа</v>
      </c>
      <c r="E311" s="30" t="s">
        <v>36</v>
      </c>
      <c r="F311" s="31"/>
      <c r="G311" s="30" t="str">
        <f>"2021-06-08"</f>
        <v>2021-06-08</v>
      </c>
      <c r="H311" s="31"/>
      <c r="I311" s="30" t="str">
        <f>"2024-07-19T15:12:00"</f>
        <v>2024-07-19T15:12:00</v>
      </c>
      <c r="J311" s="31"/>
    </row>
    <row r="312" spans="1:10" ht="30">
      <c r="A312" s="31">
        <v>305</v>
      </c>
      <c r="B312" s="28" t="s">
        <v>375</v>
      </c>
      <c r="C312" s="26">
        <v>43244</v>
      </c>
      <c r="D312" s="30" t="str">
        <f>"5 группа"</f>
        <v>5 группа</v>
      </c>
      <c r="E312" s="30" t="s">
        <v>310</v>
      </c>
      <c r="F312" s="31"/>
      <c r="G312" s="30" t="str">
        <f>"2023-10-18"</f>
        <v>2023-10-18</v>
      </c>
      <c r="H312" s="31"/>
      <c r="I312" s="30" t="str">
        <f>"2024-07-18T11:40:00"</f>
        <v>2024-07-18T11:40:00</v>
      </c>
      <c r="J312" s="31"/>
    </row>
    <row r="313" spans="1:10" ht="30">
      <c r="A313" s="31">
        <v>306</v>
      </c>
      <c r="B313" s="28" t="s">
        <v>376</v>
      </c>
      <c r="C313" s="26">
        <v>43243</v>
      </c>
      <c r="D313" s="30" t="str">
        <f>"5 группа"</f>
        <v>5 группа</v>
      </c>
      <c r="E313" s="30" t="s">
        <v>310</v>
      </c>
      <c r="F313" s="31"/>
      <c r="G313" s="30" t="str">
        <f>"2023-01-12"</f>
        <v>2023-01-12</v>
      </c>
      <c r="H313" s="31"/>
      <c r="I313" s="30" t="str">
        <f>"2024-07-18T11:40:00"</f>
        <v>2024-07-18T11:40:00</v>
      </c>
      <c r="J313" s="31"/>
    </row>
    <row r="314" spans="1:10" ht="30">
      <c r="A314" s="31">
        <v>307</v>
      </c>
      <c r="B314" s="28" t="s">
        <v>377</v>
      </c>
      <c r="C314" s="26">
        <v>43334</v>
      </c>
      <c r="D314" s="30" t="str">
        <f>"11 группа"</f>
        <v>11 группа</v>
      </c>
      <c r="E314" s="30" t="s">
        <v>38</v>
      </c>
      <c r="F314" s="31"/>
      <c r="G314" s="30" t="str">
        <f>"2021-08-26"</f>
        <v>2021-08-26</v>
      </c>
      <c r="H314" s="31"/>
      <c r="I314" s="30" t="str">
        <f>"2024-07-18T11:40:00"</f>
        <v>2024-07-18T11:40:00</v>
      </c>
      <c r="J314" s="31"/>
    </row>
    <row r="315" spans="1:10" ht="30">
      <c r="A315" s="31">
        <v>308</v>
      </c>
      <c r="B315" s="28" t="s">
        <v>378</v>
      </c>
      <c r="C315" s="26">
        <v>43213</v>
      </c>
      <c r="D315" s="30" t="str">
        <f>"3 группа"</f>
        <v>3 группа</v>
      </c>
      <c r="E315" s="30" t="s">
        <v>36</v>
      </c>
      <c r="F315" s="31"/>
      <c r="G315" s="30" t="str">
        <f>"2021-06-04"</f>
        <v>2021-06-04</v>
      </c>
      <c r="H315" s="31"/>
      <c r="I315" s="30" t="str">
        <f>"2024-07-18T11:35:00"</f>
        <v>2024-07-18T11:35:00</v>
      </c>
      <c r="J315" s="31"/>
    </row>
    <row r="316" spans="1:10" ht="30">
      <c r="A316" s="31">
        <v>309</v>
      </c>
      <c r="B316" s="28" t="s">
        <v>379</v>
      </c>
      <c r="C316" s="26">
        <v>43458</v>
      </c>
      <c r="D316" s="30" t="str">
        <f>"11 группа"</f>
        <v>11 группа</v>
      </c>
      <c r="E316" s="30" t="s">
        <v>310</v>
      </c>
      <c r="F316" s="31"/>
      <c r="G316" s="30" t="str">
        <f>"2022-06-07"</f>
        <v>2022-06-07</v>
      </c>
      <c r="H316" s="31"/>
      <c r="I316" s="30" t="str">
        <f>"2024-07-17T18:48:00"</f>
        <v>2024-07-17T18:48:00</v>
      </c>
      <c r="J316" s="31"/>
    </row>
    <row r="317" spans="1:10" ht="30">
      <c r="A317" s="31">
        <v>310</v>
      </c>
      <c r="B317" s="28" t="s">
        <v>380</v>
      </c>
      <c r="C317" s="26">
        <v>43462</v>
      </c>
      <c r="D317" s="30" t="str">
        <f>"11 группа"</f>
        <v>11 группа</v>
      </c>
      <c r="E317" s="30" t="s">
        <v>38</v>
      </c>
      <c r="F317" s="31"/>
      <c r="G317" s="30" t="str">
        <f>"2022-03-17"</f>
        <v>2022-03-17</v>
      </c>
      <c r="H317" s="31"/>
      <c r="I317" s="30" t="str">
        <f>"2024-07-17T18:47:00"</f>
        <v>2024-07-17T18:47:00</v>
      </c>
      <c r="J317" s="31"/>
    </row>
    <row r="318" spans="1:10" ht="30">
      <c r="A318" s="31">
        <v>311</v>
      </c>
      <c r="B318" s="28" t="s">
        <v>381</v>
      </c>
      <c r="C318" s="26">
        <v>43292</v>
      </c>
      <c r="D318" s="30" t="str">
        <f>"7 группа"</f>
        <v>7 группа</v>
      </c>
      <c r="E318" s="30" t="s">
        <v>36</v>
      </c>
      <c r="F318" s="31"/>
      <c r="G318" s="30" t="str">
        <f>"2021-07-13"</f>
        <v>2021-07-13</v>
      </c>
      <c r="H318" s="31"/>
      <c r="I318" s="30" t="str">
        <f>"2024-07-17T12:55:00"</f>
        <v>2024-07-17T12:55:00</v>
      </c>
      <c r="J318" s="31"/>
    </row>
    <row r="319" spans="1:10" ht="30">
      <c r="A319" s="31">
        <v>312</v>
      </c>
      <c r="B319" s="28" t="s">
        <v>382</v>
      </c>
      <c r="C319" s="26">
        <v>43287</v>
      </c>
      <c r="D319" s="30" t="str">
        <f>"7 группа"</f>
        <v>7 группа</v>
      </c>
      <c r="E319" s="30" t="s">
        <v>310</v>
      </c>
      <c r="F319" s="31"/>
      <c r="G319" s="30" t="str">
        <f>"2021-07-14"</f>
        <v>2021-07-14</v>
      </c>
      <c r="H319" s="31"/>
      <c r="I319" s="30" t="str">
        <f>"2024-07-17T12:54:00"</f>
        <v>2024-07-17T12:54:00</v>
      </c>
      <c r="J319" s="31"/>
    </row>
    <row r="320" spans="1:10" ht="30">
      <c r="A320" s="31">
        <v>313</v>
      </c>
      <c r="B320" s="28" t="s">
        <v>383</v>
      </c>
      <c r="C320" s="26">
        <v>43286</v>
      </c>
      <c r="D320" s="30" t="str">
        <f>"7 группа"</f>
        <v>7 группа</v>
      </c>
      <c r="E320" s="30" t="s">
        <v>310</v>
      </c>
      <c r="F320" s="31"/>
      <c r="G320" s="30" t="str">
        <f>"2022-06-06"</f>
        <v>2022-06-06</v>
      </c>
      <c r="H320" s="31"/>
      <c r="I320" s="30" t="str">
        <f>"2024-07-16T18:59:00"</f>
        <v>2024-07-16T18:59:00</v>
      </c>
      <c r="J320" s="31"/>
    </row>
    <row r="321" spans="1:10" ht="45">
      <c r="A321" s="31">
        <v>314</v>
      </c>
      <c r="B321" s="28" t="s">
        <v>384</v>
      </c>
      <c r="C321" s="26">
        <v>43263</v>
      </c>
      <c r="D321" s="30" t="str">
        <f>"11 группа"</f>
        <v>11 группа</v>
      </c>
      <c r="E321" s="30" t="s">
        <v>38</v>
      </c>
      <c r="F321" s="31"/>
      <c r="G321" s="30" t="str">
        <f>"2021-06-17"</f>
        <v>2021-06-17</v>
      </c>
      <c r="H321" s="31"/>
      <c r="I321" s="30" t="str">
        <f>"2024-07-16T18:58:00"</f>
        <v>2024-07-16T18:58:00</v>
      </c>
      <c r="J321" s="31"/>
    </row>
    <row r="322" spans="1:10" ht="30">
      <c r="A322" s="31">
        <v>315</v>
      </c>
      <c r="B322" s="28" t="s">
        <v>385</v>
      </c>
      <c r="C322" s="26">
        <v>43174</v>
      </c>
      <c r="D322" s="30" t="str">
        <f>"5 группа"</f>
        <v>5 группа</v>
      </c>
      <c r="E322" s="30" t="s">
        <v>310</v>
      </c>
      <c r="F322" s="31"/>
      <c r="G322" s="30" t="str">
        <f>"2023-07-01"</f>
        <v>2023-07-01</v>
      </c>
      <c r="H322" s="31"/>
      <c r="I322" s="30" t="str">
        <f>"2024-07-15T17:56:00"</f>
        <v>2024-07-15T17:56:00</v>
      </c>
      <c r="J322" s="31"/>
    </row>
    <row r="323" spans="1:10" ht="30">
      <c r="A323" s="31">
        <v>316</v>
      </c>
      <c r="B323" s="28" t="s">
        <v>386</v>
      </c>
      <c r="C323" s="26">
        <v>43205</v>
      </c>
      <c r="D323" s="30" t="str">
        <f>"3 группа"</f>
        <v>3 группа</v>
      </c>
      <c r="E323" s="30" t="s">
        <v>36</v>
      </c>
      <c r="F323" s="31"/>
      <c r="G323" s="30" t="str">
        <f>"2021-06-07"</f>
        <v>2021-06-07</v>
      </c>
      <c r="H323" s="31"/>
      <c r="I323" s="30" t="str">
        <f>"2024-07-15T17:56:00"</f>
        <v>2024-07-15T17:56:00</v>
      </c>
      <c r="J323" s="31"/>
    </row>
    <row r="324" spans="1:10" ht="30">
      <c r="A324" s="31">
        <v>317</v>
      </c>
      <c r="B324" s="28" t="s">
        <v>387</v>
      </c>
      <c r="C324" s="26">
        <v>43280</v>
      </c>
      <c r="D324" s="30" t="str">
        <f>"4 группа"</f>
        <v>4 группа</v>
      </c>
      <c r="E324" s="30" t="s">
        <v>310</v>
      </c>
      <c r="F324" s="31"/>
      <c r="G324" s="30" t="str">
        <f>"2023-09-15"</f>
        <v>2023-09-15</v>
      </c>
      <c r="H324" s="31"/>
      <c r="I324" s="30" t="str">
        <f>"2024-07-15T17:55:00"</f>
        <v>2024-07-15T17:55:00</v>
      </c>
      <c r="J324" s="31"/>
    </row>
    <row r="325" spans="1:10" ht="45">
      <c r="A325" s="31">
        <v>318</v>
      </c>
      <c r="B325" s="28" t="s">
        <v>388</v>
      </c>
      <c r="C325" s="26">
        <v>43208</v>
      </c>
      <c r="D325" s="30" t="str">
        <f>"3 группа"</f>
        <v>3 группа</v>
      </c>
      <c r="E325" s="30" t="s">
        <v>36</v>
      </c>
      <c r="F325" s="31"/>
      <c r="G325" s="30" t="str">
        <f>"2021-06-17"</f>
        <v>2021-06-17</v>
      </c>
      <c r="H325" s="31"/>
      <c r="I325" s="30" t="str">
        <f>"2024-07-15T17:55:00"</f>
        <v>2024-07-15T17:55:00</v>
      </c>
      <c r="J325" s="31"/>
    </row>
    <row r="326" spans="1:10" ht="45">
      <c r="A326" s="31">
        <v>319</v>
      </c>
      <c r="B326" s="28" t="s">
        <v>389</v>
      </c>
      <c r="C326" s="26">
        <v>43197</v>
      </c>
      <c r="D326" s="30" t="str">
        <f>"3 группа"</f>
        <v>3 группа</v>
      </c>
      <c r="E326" s="30" t="s">
        <v>36</v>
      </c>
      <c r="F326" s="31"/>
      <c r="G326" s="30" t="str">
        <f>"2021-06-09"</f>
        <v>2021-06-09</v>
      </c>
      <c r="H326" s="31"/>
      <c r="I326" s="30" t="str">
        <f>"2024-07-12T15:50:00"</f>
        <v>2024-07-12T15:50:00</v>
      </c>
      <c r="J326" s="31"/>
    </row>
    <row r="327" spans="1:10" ht="30">
      <c r="A327" s="31">
        <v>320</v>
      </c>
      <c r="B327" s="28" t="s">
        <v>390</v>
      </c>
      <c r="C327" s="26">
        <v>43282</v>
      </c>
      <c r="D327" s="30" t="str">
        <f>"7 группа"</f>
        <v>7 группа</v>
      </c>
      <c r="E327" s="30" t="s">
        <v>310</v>
      </c>
      <c r="F327" s="31"/>
      <c r="G327" s="30" t="str">
        <f>"2022-06-06"</f>
        <v>2022-06-06</v>
      </c>
      <c r="H327" s="31"/>
      <c r="I327" s="30" t="str">
        <f>"2024-07-12T15:49:00"</f>
        <v>2024-07-12T15:49:00</v>
      </c>
      <c r="J327" s="31"/>
    </row>
    <row r="328" spans="1:10" ht="30">
      <c r="A328" s="31">
        <v>321</v>
      </c>
      <c r="B328" s="28" t="s">
        <v>96</v>
      </c>
      <c r="C328" s="26">
        <v>43290</v>
      </c>
      <c r="D328" s="30" t="str">
        <f>"5 группа"</f>
        <v>5 группа</v>
      </c>
      <c r="E328" s="30" t="s">
        <v>310</v>
      </c>
      <c r="F328" s="31"/>
      <c r="G328" s="30" t="str">
        <f>"2023-11-20"</f>
        <v>2023-11-20</v>
      </c>
      <c r="H328" s="31"/>
      <c r="I328" s="30" t="str">
        <f>"2024-07-12T15:48:00"</f>
        <v>2024-07-12T15:48:00</v>
      </c>
      <c r="J328" s="31"/>
    </row>
    <row r="329" spans="1:10" ht="30">
      <c r="A329" s="31">
        <v>322</v>
      </c>
      <c r="B329" s="28" t="s">
        <v>391</v>
      </c>
      <c r="C329" s="26">
        <v>43170</v>
      </c>
      <c r="D329" s="30" t="str">
        <f>"3 группа"</f>
        <v>3 группа</v>
      </c>
      <c r="E329" s="30" t="s">
        <v>36</v>
      </c>
      <c r="F329" s="31"/>
      <c r="G329" s="30" t="str">
        <f>"2021-06-09"</f>
        <v>2021-06-09</v>
      </c>
      <c r="H329" s="31"/>
      <c r="I329" s="30" t="str">
        <f>"2024-07-12T15:48:00"</f>
        <v>2024-07-12T15:48:00</v>
      </c>
      <c r="J329" s="31"/>
    </row>
    <row r="330" spans="1:10" ht="30">
      <c r="A330" s="31">
        <v>323</v>
      </c>
      <c r="B330" s="28" t="s">
        <v>392</v>
      </c>
      <c r="C330" s="26">
        <v>43281</v>
      </c>
      <c r="D330" s="30" t="str">
        <f>"4 группа"</f>
        <v>4 группа</v>
      </c>
      <c r="E330" s="30" t="s">
        <v>310</v>
      </c>
      <c r="F330" s="31"/>
      <c r="G330" s="30" t="str">
        <f>"2023-02-15"</f>
        <v>2023-02-15</v>
      </c>
      <c r="H330" s="31"/>
      <c r="I330" s="30" t="str">
        <f>"2024-07-12T10:41:00"</f>
        <v>2024-07-12T10:41:00</v>
      </c>
      <c r="J330" s="31"/>
    </row>
    <row r="331" spans="1:10" ht="30">
      <c r="A331" s="31">
        <v>324</v>
      </c>
      <c r="B331" s="28" t="s">
        <v>393</v>
      </c>
      <c r="C331" s="26">
        <v>43264</v>
      </c>
      <c r="D331" s="30" t="str">
        <f>"4 группа"</f>
        <v>4 группа</v>
      </c>
      <c r="E331" s="30" t="s">
        <v>310</v>
      </c>
      <c r="F331" s="31"/>
      <c r="G331" s="30" t="str">
        <f>"2023-09-25"</f>
        <v>2023-09-25</v>
      </c>
      <c r="H331" s="31"/>
      <c r="I331" s="30" t="str">
        <f>"2024-07-11T15:47:00"</f>
        <v>2024-07-11T15:47:00</v>
      </c>
      <c r="J331" s="31"/>
    </row>
    <row r="332" spans="1:10" ht="30">
      <c r="A332" s="31">
        <v>325</v>
      </c>
      <c r="B332" s="28" t="s">
        <v>394</v>
      </c>
      <c r="C332" s="26">
        <v>43042</v>
      </c>
      <c r="D332" s="30" t="str">
        <f>"5 группа"</f>
        <v>5 группа</v>
      </c>
      <c r="E332" s="30" t="s">
        <v>310</v>
      </c>
      <c r="F332" s="31"/>
      <c r="G332" s="30" t="str">
        <f>"2021-08-13"</f>
        <v>2021-08-13</v>
      </c>
      <c r="H332" s="31"/>
      <c r="I332" s="30" t="str">
        <f>"2024-07-10T13:46:00"</f>
        <v>2024-07-10T13:46:00</v>
      </c>
      <c r="J332" s="31"/>
    </row>
    <row r="333" spans="1:10" ht="30">
      <c r="A333" s="31">
        <v>326</v>
      </c>
      <c r="B333" s="28" t="s">
        <v>395</v>
      </c>
      <c r="C333" s="26">
        <v>42998</v>
      </c>
      <c r="D333" s="30" t="str">
        <f>"3 группа"</f>
        <v>3 группа</v>
      </c>
      <c r="E333" s="30" t="s">
        <v>36</v>
      </c>
      <c r="F333" s="31"/>
      <c r="G333" s="30" t="str">
        <f>"2020-09-25"</f>
        <v>2020-09-25</v>
      </c>
      <c r="H333" s="31"/>
      <c r="I333" s="30" t="str">
        <f>"2024-07-10T13:46:00"</f>
        <v>2024-07-10T13:46:00</v>
      </c>
      <c r="J333" s="31"/>
    </row>
    <row r="334" spans="1:10" ht="30">
      <c r="A334" s="31">
        <v>327</v>
      </c>
      <c r="B334" s="28" t="s">
        <v>396</v>
      </c>
      <c r="C334" s="26">
        <v>43027</v>
      </c>
      <c r="D334" s="30" t="str">
        <f>"5 группа"</f>
        <v>5 группа</v>
      </c>
      <c r="E334" s="30" t="s">
        <v>310</v>
      </c>
      <c r="F334" s="31"/>
      <c r="G334" s="30" t="str">
        <f>"2021-01-08"</f>
        <v>2021-01-08</v>
      </c>
      <c r="H334" s="31"/>
      <c r="I334" s="30" t="str">
        <f>"2024-07-10T13:45:00"</f>
        <v>2024-07-10T13:45:00</v>
      </c>
      <c r="J334" s="31"/>
    </row>
    <row r="335" spans="1:10" ht="30">
      <c r="A335" s="31">
        <v>328</v>
      </c>
      <c r="B335" s="28" t="s">
        <v>397</v>
      </c>
      <c r="C335" s="26">
        <v>43027</v>
      </c>
      <c r="D335" s="30" t="str">
        <f>"5 группа"</f>
        <v>5 группа</v>
      </c>
      <c r="E335" s="30" t="s">
        <v>310</v>
      </c>
      <c r="F335" s="31"/>
      <c r="G335" s="30" t="str">
        <f>"2020-10-23"</f>
        <v>2020-10-23</v>
      </c>
      <c r="H335" s="31"/>
      <c r="I335" s="30" t="str">
        <f>"2024-07-10T13:45:00"</f>
        <v>2024-07-10T13:45:00</v>
      </c>
      <c r="J335" s="31"/>
    </row>
    <row r="336" spans="1:10" ht="30">
      <c r="A336" s="31">
        <v>329</v>
      </c>
      <c r="B336" s="28" t="s">
        <v>398</v>
      </c>
      <c r="C336" s="26">
        <v>43015</v>
      </c>
      <c r="D336" s="30" t="str">
        <f>"5 группа"</f>
        <v>5 группа</v>
      </c>
      <c r="E336" s="30" t="s">
        <v>310</v>
      </c>
      <c r="F336" s="31"/>
      <c r="G336" s="30" t="str">
        <f>"2020-10-21"</f>
        <v>2020-10-21</v>
      </c>
      <c r="H336" s="31"/>
      <c r="I336" s="30" t="str">
        <f>"2024-07-10T13:42:00"</f>
        <v>2024-07-10T13:42:00</v>
      </c>
      <c r="J336" s="31"/>
    </row>
    <row r="337" spans="1:10" ht="30">
      <c r="A337" s="31">
        <v>330</v>
      </c>
      <c r="B337" s="28" t="s">
        <v>399</v>
      </c>
      <c r="C337" s="26">
        <v>43093</v>
      </c>
      <c r="D337" s="30" t="str">
        <f>"5 группа"</f>
        <v>5 группа</v>
      </c>
      <c r="E337" s="30" t="s">
        <v>310</v>
      </c>
      <c r="F337" s="31"/>
      <c r="G337" s="30" t="str">
        <f>"2023-06-06"</f>
        <v>2023-06-06</v>
      </c>
      <c r="H337" s="31"/>
      <c r="I337" s="30" t="str">
        <f>"2024-07-10T13:41:00"</f>
        <v>2024-07-10T13:41:00</v>
      </c>
      <c r="J337" s="31"/>
    </row>
    <row r="338" spans="1:10" ht="30">
      <c r="A338" s="31">
        <v>331</v>
      </c>
      <c r="B338" s="28" t="s">
        <v>400</v>
      </c>
      <c r="C338" s="26">
        <v>43081</v>
      </c>
      <c r="D338" s="30" t="str">
        <f>"5 группа"</f>
        <v>5 группа</v>
      </c>
      <c r="E338" s="30" t="s">
        <v>310</v>
      </c>
      <c r="F338" s="31"/>
      <c r="G338" s="30" t="str">
        <f>"2022-04-29"</f>
        <v>2022-04-29</v>
      </c>
      <c r="H338" s="31"/>
      <c r="I338" s="30" t="str">
        <f>"2024-07-10T13:41:00"</f>
        <v>2024-07-10T13:41:00</v>
      </c>
      <c r="J338" s="31"/>
    </row>
    <row r="339" spans="1:10" ht="45">
      <c r="A339" s="31">
        <v>332</v>
      </c>
      <c r="B339" s="28" t="s">
        <v>401</v>
      </c>
      <c r="C339" s="26">
        <v>42979</v>
      </c>
      <c r="D339" s="30" t="str">
        <f>"4 группа"</f>
        <v>4 группа</v>
      </c>
      <c r="E339" s="30" t="s">
        <v>310</v>
      </c>
      <c r="F339" s="31"/>
      <c r="G339" s="30" t="str">
        <f>"2020-09-10"</f>
        <v>2020-09-10</v>
      </c>
      <c r="H339" s="31"/>
      <c r="I339" s="30" t="str">
        <f>"2024-07-10T13:41:00"</f>
        <v>2024-07-10T13:41:00</v>
      </c>
      <c r="J339" s="31"/>
    </row>
    <row r="340" spans="1:10" ht="30">
      <c r="A340" s="31">
        <v>333</v>
      </c>
      <c r="B340" s="28" t="s">
        <v>402</v>
      </c>
      <c r="C340" s="26">
        <v>43069</v>
      </c>
      <c r="D340" s="30" t="str">
        <f>"5 группа"</f>
        <v>5 группа</v>
      </c>
      <c r="E340" s="30" t="s">
        <v>310</v>
      </c>
      <c r="F340" s="31"/>
      <c r="G340" s="30" t="str">
        <f>"2023-06-05"</f>
        <v>2023-06-05</v>
      </c>
      <c r="H340" s="31"/>
      <c r="I340" s="30" t="str">
        <f>"2024-07-10T13:40:00"</f>
        <v>2024-07-10T13:40:00</v>
      </c>
      <c r="J340" s="31"/>
    </row>
    <row r="341" spans="1:10" ht="30">
      <c r="A341" s="31">
        <v>334</v>
      </c>
      <c r="B341" s="28" t="s">
        <v>403</v>
      </c>
      <c r="C341" s="26">
        <v>43422</v>
      </c>
      <c r="D341" s="30" t="str">
        <f>"7 группа"</f>
        <v>7 группа</v>
      </c>
      <c r="E341" s="30" t="s">
        <v>310</v>
      </c>
      <c r="F341" s="31"/>
      <c r="G341" s="30" t="str">
        <f>"2022-06-03"</f>
        <v>2022-06-03</v>
      </c>
      <c r="H341" s="31"/>
      <c r="I341" s="30" t="str">
        <f>"2024-07-03T13:40:00"</f>
        <v>2024-07-03T13:40:00</v>
      </c>
      <c r="J341" s="31"/>
    </row>
    <row r="342" spans="1:10" ht="30">
      <c r="A342" s="31">
        <v>335</v>
      </c>
      <c r="B342" s="28" t="s">
        <v>404</v>
      </c>
      <c r="C342" s="26">
        <v>43165</v>
      </c>
      <c r="D342" s="30" t="str">
        <f>"3 группа"</f>
        <v>3 группа</v>
      </c>
      <c r="E342" s="30" t="s">
        <v>36</v>
      </c>
      <c r="F342" s="31"/>
      <c r="G342" s="30" t="str">
        <f>"2021-06-04"</f>
        <v>2021-06-04</v>
      </c>
      <c r="H342" s="31"/>
      <c r="I342" s="30" t="str">
        <f>"2024-07-02T13:39:00"</f>
        <v>2024-07-02T13:39:00</v>
      </c>
      <c r="J342" s="31"/>
    </row>
    <row r="343" spans="1:10" ht="30">
      <c r="A343" s="31">
        <v>336</v>
      </c>
      <c r="B343" s="28" t="s">
        <v>405</v>
      </c>
      <c r="C343" s="26">
        <v>43371</v>
      </c>
      <c r="D343" s="30" t="str">
        <f>"11 группа"</f>
        <v>11 группа</v>
      </c>
      <c r="E343" s="30" t="s">
        <v>310</v>
      </c>
      <c r="F343" s="31"/>
      <c r="G343" s="30" t="str">
        <f>"2022-06-16"</f>
        <v>2022-06-16</v>
      </c>
      <c r="H343" s="31"/>
      <c r="I343" s="30" t="str">
        <f>"2024-07-02T13:38:00"</f>
        <v>2024-07-02T13:38:00</v>
      </c>
      <c r="J343" s="31"/>
    </row>
    <row r="344" spans="1:10" ht="30">
      <c r="A344" s="31">
        <v>337</v>
      </c>
      <c r="B344" s="28" t="s">
        <v>406</v>
      </c>
      <c r="C344" s="26">
        <v>43148</v>
      </c>
      <c r="D344" s="30" t="str">
        <f>"3 группа"</f>
        <v>3 группа</v>
      </c>
      <c r="E344" s="30" t="s">
        <v>36</v>
      </c>
      <c r="F344" s="31"/>
      <c r="G344" s="30" t="str">
        <f>"2021-06-03"</f>
        <v>2021-06-03</v>
      </c>
      <c r="H344" s="31"/>
      <c r="I344" s="30" t="str">
        <f>"2024-06-28T18:26:00"</f>
        <v>2024-06-28T18:26:00</v>
      </c>
      <c r="J344" s="31"/>
    </row>
    <row r="345" spans="1:10" ht="30">
      <c r="A345" s="31">
        <v>338</v>
      </c>
      <c r="B345" s="28" t="s">
        <v>407</v>
      </c>
      <c r="C345" s="26">
        <v>43100</v>
      </c>
      <c r="D345" s="30" t="str">
        <f>"5 группа"</f>
        <v>5 группа</v>
      </c>
      <c r="E345" s="30" t="s">
        <v>310</v>
      </c>
      <c r="F345" s="31"/>
      <c r="G345" s="30" t="str">
        <f>"2021-12-21"</f>
        <v>2021-12-21</v>
      </c>
      <c r="H345" s="31"/>
      <c r="I345" s="30" t="str">
        <f>"2024-06-27T17:52:00"</f>
        <v>2024-06-27T17:52:00</v>
      </c>
      <c r="J345" s="31"/>
    </row>
    <row r="346" spans="1:10" ht="30">
      <c r="A346" s="31">
        <v>339</v>
      </c>
      <c r="B346" s="28" t="s">
        <v>408</v>
      </c>
      <c r="C346" s="26">
        <v>43275</v>
      </c>
      <c r="D346" s="30" t="str">
        <f>"7 группа"</f>
        <v>7 группа</v>
      </c>
      <c r="E346" s="30" t="s">
        <v>310</v>
      </c>
      <c r="F346" s="31"/>
      <c r="G346" s="30" t="str">
        <f>"2023-08-01"</f>
        <v>2023-08-01</v>
      </c>
      <c r="H346" s="31"/>
      <c r="I346" s="30" t="str">
        <f>"2024-06-24T16:01:00"</f>
        <v>2024-06-24T16:01:00</v>
      </c>
      <c r="J346" s="31"/>
    </row>
    <row r="347" spans="1:10" ht="30">
      <c r="A347" s="31">
        <v>340</v>
      </c>
      <c r="B347" s="28" t="s">
        <v>409</v>
      </c>
      <c r="C347" s="26">
        <v>44121</v>
      </c>
      <c r="D347" s="30" t="str">
        <f>"11 группа"</f>
        <v>11 группа</v>
      </c>
      <c r="E347" s="30" t="s">
        <v>38</v>
      </c>
      <c r="F347" s="31"/>
      <c r="G347" s="30" t="str">
        <f>"2024-06-11"</f>
        <v>2024-06-11</v>
      </c>
      <c r="H347" s="31"/>
      <c r="I347" s="30" t="str">
        <f>"2024-06-21T11:09:00"</f>
        <v>2024-06-21T11:09:00</v>
      </c>
      <c r="J347" s="31"/>
    </row>
    <row r="348" spans="1:10" ht="30">
      <c r="A348" s="31">
        <v>341</v>
      </c>
      <c r="B348" s="28" t="s">
        <v>410</v>
      </c>
      <c r="C348" s="26">
        <v>43049</v>
      </c>
      <c r="D348" s="30" t="str">
        <f>"5 группа"</f>
        <v>5 группа</v>
      </c>
      <c r="E348" s="30" t="s">
        <v>310</v>
      </c>
      <c r="F348" s="31"/>
      <c r="G348" s="30" t="str">
        <f>"2020-11-12"</f>
        <v>2020-11-12</v>
      </c>
      <c r="H348" s="31"/>
      <c r="I348" s="30" t="str">
        <f>"2024-06-20T12:34:00"</f>
        <v>2024-06-20T12:34:00</v>
      </c>
      <c r="J348" s="31"/>
    </row>
    <row r="349" spans="1:10" ht="30">
      <c r="A349" s="31">
        <v>342</v>
      </c>
      <c r="B349" s="28" t="s">
        <v>411</v>
      </c>
      <c r="C349" s="26">
        <v>43269</v>
      </c>
      <c r="D349" s="30" t="str">
        <f>"7 группа"</f>
        <v>7 группа</v>
      </c>
      <c r="E349" s="30" t="s">
        <v>310</v>
      </c>
      <c r="F349" s="31"/>
      <c r="G349" s="30" t="str">
        <f>"2021-07-01"</f>
        <v>2021-07-01</v>
      </c>
      <c r="H349" s="31"/>
      <c r="I349" s="30" t="str">
        <f>"2024-06-18T18:35:00"</f>
        <v>2024-06-18T18:35:00</v>
      </c>
      <c r="J349" s="31"/>
    </row>
    <row r="350" spans="1:10" ht="30">
      <c r="A350" s="31">
        <v>343</v>
      </c>
      <c r="B350" s="28" t="s">
        <v>412</v>
      </c>
      <c r="C350" s="26">
        <v>43259</v>
      </c>
      <c r="D350" s="30" t="str">
        <f>"4 группа"</f>
        <v>4 группа</v>
      </c>
      <c r="E350" s="30" t="s">
        <v>310</v>
      </c>
      <c r="F350" s="31"/>
      <c r="G350" s="30" t="str">
        <f>"2021-08-02"</f>
        <v>2021-08-02</v>
      </c>
      <c r="H350" s="31"/>
      <c r="I350" s="30" t="str">
        <f>"2024-06-18T18:34:00"</f>
        <v>2024-06-18T18:34:00</v>
      </c>
      <c r="J350" s="31"/>
    </row>
    <row r="351" spans="1:10" ht="30">
      <c r="A351" s="31">
        <v>344</v>
      </c>
      <c r="B351" s="28" t="s">
        <v>413</v>
      </c>
      <c r="C351" s="26">
        <v>43180</v>
      </c>
      <c r="D351" s="30" t="str">
        <f>"4 группа"</f>
        <v>4 группа</v>
      </c>
      <c r="E351" s="30" t="s">
        <v>36</v>
      </c>
      <c r="F351" s="31"/>
      <c r="G351" s="30" t="str">
        <f>"2021-06-07"</f>
        <v>2021-06-07</v>
      </c>
      <c r="H351" s="31"/>
      <c r="I351" s="30" t="str">
        <f>"2024-06-18T18:33:00"</f>
        <v>2024-06-18T18:33:00</v>
      </c>
      <c r="J351" s="31"/>
    </row>
    <row r="352" spans="1:10" ht="30">
      <c r="A352" s="31">
        <v>345</v>
      </c>
      <c r="B352" s="28" t="s">
        <v>414</v>
      </c>
      <c r="C352" s="26">
        <v>43140</v>
      </c>
      <c r="D352" s="30" t="str">
        <f>"3 группа"</f>
        <v>3 группа</v>
      </c>
      <c r="E352" s="30" t="s">
        <v>36</v>
      </c>
      <c r="F352" s="31"/>
      <c r="G352" s="30" t="str">
        <f>"2021-06-15"</f>
        <v>2021-06-15</v>
      </c>
      <c r="H352" s="31"/>
      <c r="I352" s="30" t="str">
        <f>"2024-06-18T18:32:00"</f>
        <v>2024-06-18T18:32:00</v>
      </c>
      <c r="J352" s="31"/>
    </row>
    <row r="353" spans="1:10" ht="45">
      <c r="A353" s="31">
        <v>346</v>
      </c>
      <c r="B353" s="28" t="s">
        <v>415</v>
      </c>
      <c r="C353" s="26">
        <v>43008</v>
      </c>
      <c r="D353" s="30" t="str">
        <f>"5 группа"</f>
        <v>5 группа</v>
      </c>
      <c r="E353" s="30" t="s">
        <v>310</v>
      </c>
      <c r="F353" s="31"/>
      <c r="G353" s="30" t="str">
        <f>"2022-10-03"</f>
        <v>2022-10-03</v>
      </c>
      <c r="H353" s="31"/>
      <c r="I353" s="30" t="str">
        <f>"2024-06-17T18:01:00"</f>
        <v>2024-06-17T18:01:00</v>
      </c>
      <c r="J353" s="31"/>
    </row>
    <row r="354" spans="1:10" ht="30">
      <c r="A354" s="31">
        <v>347</v>
      </c>
      <c r="B354" s="28" t="s">
        <v>94</v>
      </c>
      <c r="C354" s="26">
        <v>43308</v>
      </c>
      <c r="D354" s="30" t="str">
        <f>"11 группа"</f>
        <v>11 группа</v>
      </c>
      <c r="E354" s="30" t="s">
        <v>310</v>
      </c>
      <c r="F354" s="31"/>
      <c r="G354" s="30" t="str">
        <f>"2023-09-21"</f>
        <v>2023-09-21</v>
      </c>
      <c r="H354" s="31"/>
      <c r="I354" s="30" t="str">
        <f>"2024-06-17T18:00:00"</f>
        <v>2024-06-17T18:00:00</v>
      </c>
      <c r="J354" s="31"/>
    </row>
    <row r="355" spans="1:10" ht="45">
      <c r="A355" s="31">
        <v>348</v>
      </c>
      <c r="B355" s="28" t="s">
        <v>416</v>
      </c>
      <c r="C355" s="26">
        <v>43268</v>
      </c>
      <c r="D355" s="30" t="str">
        <f>"11 группа"</f>
        <v>11 группа</v>
      </c>
      <c r="E355" s="30" t="s">
        <v>38</v>
      </c>
      <c r="F355" s="31"/>
      <c r="G355" s="30" t="str">
        <f>"2021-09-15"</f>
        <v>2021-09-15</v>
      </c>
      <c r="H355" s="31"/>
      <c r="I355" s="30" t="str">
        <f>"2024-06-17T18:00:00"</f>
        <v>2024-06-17T18:00:00</v>
      </c>
      <c r="J355" s="31"/>
    </row>
    <row r="356" spans="1:10" ht="45">
      <c r="A356" s="31">
        <v>349</v>
      </c>
      <c r="B356" s="28" t="s">
        <v>417</v>
      </c>
      <c r="C356" s="26">
        <v>43273</v>
      </c>
      <c r="D356" s="30" t="str">
        <f>"11 группа"</f>
        <v>11 группа</v>
      </c>
      <c r="E356" s="30" t="s">
        <v>38</v>
      </c>
      <c r="F356" s="31"/>
      <c r="G356" s="30" t="str">
        <f>"2021-06-28"</f>
        <v>2021-06-28</v>
      </c>
      <c r="H356" s="31"/>
      <c r="I356" s="30" t="str">
        <f>"2024-06-17T18:00:00"</f>
        <v>2024-06-17T18:00:00</v>
      </c>
      <c r="J356" s="31"/>
    </row>
    <row r="357" spans="1:10" ht="30">
      <c r="A357" s="31">
        <v>350</v>
      </c>
      <c r="B357" s="28" t="s">
        <v>418</v>
      </c>
      <c r="C357" s="26">
        <v>43129</v>
      </c>
      <c r="D357" s="30" t="str">
        <f>"3 группа"</f>
        <v>3 группа</v>
      </c>
      <c r="E357" s="30" t="s">
        <v>36</v>
      </c>
      <c r="F357" s="31"/>
      <c r="G357" s="30" t="str">
        <f>"2021-02-17"</f>
        <v>2021-02-17</v>
      </c>
      <c r="H357" s="31"/>
      <c r="I357" s="30" t="str">
        <f>"2024-06-14T18:03:00"</f>
        <v>2024-06-14T18:03:00</v>
      </c>
      <c r="J357" s="31"/>
    </row>
    <row r="358" spans="1:10" ht="30">
      <c r="A358" s="31">
        <v>351</v>
      </c>
      <c r="B358" s="28" t="s">
        <v>228</v>
      </c>
      <c r="C358" s="26">
        <v>44457</v>
      </c>
      <c r="D358" s="30" t="str">
        <f>"4 группа"</f>
        <v>4 группа</v>
      </c>
      <c r="E358" s="30" t="s">
        <v>310</v>
      </c>
      <c r="F358" s="31"/>
      <c r="G358" s="30" t="str">
        <f>"2024-06-10"</f>
        <v>2024-06-10</v>
      </c>
      <c r="H358" s="31"/>
      <c r="I358" s="30" t="str">
        <f>"2024-06-13T14:59:00"</f>
        <v>2024-06-13T14:59:00</v>
      </c>
      <c r="J358" s="31"/>
    </row>
    <row r="359" spans="1:10" ht="30">
      <c r="A359" s="31">
        <v>352</v>
      </c>
      <c r="B359" s="28" t="s">
        <v>419</v>
      </c>
      <c r="C359" s="26">
        <v>42995</v>
      </c>
      <c r="D359" s="30" t="str">
        <f>"5 группа"</f>
        <v>5 группа</v>
      </c>
      <c r="E359" s="30" t="s">
        <v>310</v>
      </c>
      <c r="F359" s="31"/>
      <c r="G359" s="30" t="str">
        <f>"2020-09-22"</f>
        <v>2020-09-22</v>
      </c>
      <c r="H359" s="31"/>
      <c r="I359" s="30" t="str">
        <f>"2024-06-11T18:41:00"</f>
        <v>2024-06-11T18:41:00</v>
      </c>
      <c r="J359" s="31"/>
    </row>
    <row r="360" spans="1:10" ht="30">
      <c r="A360" s="31">
        <v>353</v>
      </c>
      <c r="B360" s="28" t="s">
        <v>420</v>
      </c>
      <c r="C360" s="26">
        <v>43006</v>
      </c>
      <c r="D360" s="30" t="str">
        <f>"5 группа"</f>
        <v>5 группа</v>
      </c>
      <c r="E360" s="30" t="s">
        <v>310</v>
      </c>
      <c r="F360" s="31"/>
      <c r="G360" s="30" t="str">
        <f>"2021-07-02"</f>
        <v>2021-07-02</v>
      </c>
      <c r="H360" s="31"/>
      <c r="I360" s="30" t="str">
        <f>"2024-06-11T18:40:00"</f>
        <v>2024-06-11T18:40:00</v>
      </c>
      <c r="J360" s="31"/>
    </row>
    <row r="361" spans="1:10" ht="30">
      <c r="A361" s="31">
        <v>354</v>
      </c>
      <c r="B361" s="28" t="s">
        <v>421</v>
      </c>
      <c r="C361" s="26">
        <v>42987</v>
      </c>
      <c r="D361" s="30" t="str">
        <f>"5 группа"</f>
        <v>5 группа</v>
      </c>
      <c r="E361" s="30" t="s">
        <v>310</v>
      </c>
      <c r="F361" s="31"/>
      <c r="G361" s="30" t="str">
        <f>"2020-09-21T14:22:00"</f>
        <v>2020-09-21T14:22:00</v>
      </c>
      <c r="H361" s="31"/>
      <c r="I361" s="30" t="str">
        <f>"2024-06-11T16:13:00"</f>
        <v>2024-06-11T16:13:00</v>
      </c>
      <c r="J361" s="31"/>
    </row>
    <row r="362" spans="1:10" ht="30">
      <c r="A362" s="31">
        <v>355</v>
      </c>
      <c r="B362" s="28" t="s">
        <v>422</v>
      </c>
      <c r="C362" s="26">
        <v>42982</v>
      </c>
      <c r="D362" s="30" t="str">
        <f>"5 группа"</f>
        <v>5 группа</v>
      </c>
      <c r="E362" s="30" t="s">
        <v>310</v>
      </c>
      <c r="F362" s="31"/>
      <c r="G362" s="30" t="str">
        <f>"2022-04-13"</f>
        <v>2022-04-13</v>
      </c>
      <c r="H362" s="31"/>
      <c r="I362" s="30" t="str">
        <f>"2024-06-11T16:12:00"</f>
        <v>2024-06-11T16:12:00</v>
      </c>
      <c r="J362" s="31"/>
    </row>
    <row r="363" spans="1:10" ht="45">
      <c r="A363" s="31">
        <v>356</v>
      </c>
      <c r="B363" s="28" t="s">
        <v>423</v>
      </c>
      <c r="C363" s="26">
        <v>43061</v>
      </c>
      <c r="D363" s="30" t="str">
        <f>"5 группа"</f>
        <v>5 группа</v>
      </c>
      <c r="E363" s="30" t="s">
        <v>310</v>
      </c>
      <c r="F363" s="31"/>
      <c r="G363" s="30" t="str">
        <f>"2023-07-05"</f>
        <v>2023-07-05</v>
      </c>
      <c r="H363" s="31"/>
      <c r="I363" s="30" t="str">
        <f>"2024-06-10T18:20:00"</f>
        <v>2024-06-10T18:20:00</v>
      </c>
      <c r="J363" s="31"/>
    </row>
    <row r="364" spans="1:10" ht="30">
      <c r="A364" s="31">
        <v>357</v>
      </c>
      <c r="B364" s="28" t="s">
        <v>424</v>
      </c>
      <c r="C364" s="26">
        <v>43236</v>
      </c>
      <c r="D364" s="30" t="str">
        <f>"7 группа"</f>
        <v>7 группа</v>
      </c>
      <c r="E364" s="30" t="s">
        <v>310</v>
      </c>
      <c r="F364" s="31"/>
      <c r="G364" s="30" t="str">
        <f>"2022-09-30"</f>
        <v>2022-09-30</v>
      </c>
      <c r="H364" s="31"/>
      <c r="I364" s="30" t="str">
        <f>"2024-06-10T18:20:00"</f>
        <v>2024-06-10T18:20:00</v>
      </c>
      <c r="J364" s="31"/>
    </row>
    <row r="365" spans="1:10" ht="30">
      <c r="A365" s="31">
        <v>358</v>
      </c>
      <c r="B365" s="28" t="s">
        <v>425</v>
      </c>
      <c r="C365" s="26">
        <v>43111</v>
      </c>
      <c r="D365" s="30" t="str">
        <f>"4 группа"</f>
        <v>4 группа</v>
      </c>
      <c r="E365" s="30" t="s">
        <v>36</v>
      </c>
      <c r="F365" s="31"/>
      <c r="G365" s="30" t="str">
        <f>"2021-09-30"</f>
        <v>2021-09-30</v>
      </c>
      <c r="H365" s="31"/>
      <c r="I365" s="30" t="str">
        <f>"2024-06-10T18:20:00"</f>
        <v>2024-06-10T18:20:00</v>
      </c>
      <c r="J365" s="31"/>
    </row>
    <row r="366" spans="1:10" ht="30">
      <c r="A366" s="31">
        <v>359</v>
      </c>
      <c r="B366" s="28" t="s">
        <v>426</v>
      </c>
      <c r="C366" s="26">
        <v>43238</v>
      </c>
      <c r="D366" s="30" t="str">
        <f>"11 группа"</f>
        <v>11 группа</v>
      </c>
      <c r="E366" s="30" t="s">
        <v>38</v>
      </c>
      <c r="F366" s="31"/>
      <c r="G366" s="30" t="str">
        <f>"2023-01-16"</f>
        <v>2023-01-16</v>
      </c>
      <c r="H366" s="31"/>
      <c r="I366" s="30" t="str">
        <f>"2024-06-10T18:19:00"</f>
        <v>2024-06-10T18:19:00</v>
      </c>
      <c r="J366" s="31"/>
    </row>
    <row r="367" spans="1:10" ht="30">
      <c r="A367" s="31">
        <v>360</v>
      </c>
      <c r="B367" s="28" t="s">
        <v>427</v>
      </c>
      <c r="C367" s="26">
        <v>43219</v>
      </c>
      <c r="D367" s="30" t="str">
        <f>"7 группа"</f>
        <v>7 группа</v>
      </c>
      <c r="E367" s="30" t="s">
        <v>36</v>
      </c>
      <c r="F367" s="31"/>
      <c r="G367" s="30" t="str">
        <f>"2021-12-08"</f>
        <v>2021-12-08</v>
      </c>
      <c r="H367" s="31"/>
      <c r="I367" s="30" t="str">
        <f>"2024-06-10T18:19:00"</f>
        <v>2024-06-10T18:19:00</v>
      </c>
      <c r="J367" s="31"/>
    </row>
    <row r="368" spans="1:10" ht="30">
      <c r="A368" s="31">
        <v>361</v>
      </c>
      <c r="B368" s="28" t="s">
        <v>428</v>
      </c>
      <c r="C368" s="26">
        <v>43255</v>
      </c>
      <c r="D368" s="30" t="str">
        <f>"11 группа"</f>
        <v>11 группа</v>
      </c>
      <c r="E368" s="30" t="s">
        <v>38</v>
      </c>
      <c r="F368" s="31"/>
      <c r="G368" s="30" t="str">
        <f>"2021-07-13"</f>
        <v>2021-07-13</v>
      </c>
      <c r="H368" s="31"/>
      <c r="I368" s="30" t="str">
        <f>"2024-06-10T18:19:00"</f>
        <v>2024-06-10T18:19:00</v>
      </c>
      <c r="J368" s="31"/>
    </row>
    <row r="369" spans="1:10" ht="30">
      <c r="A369" s="31">
        <v>362</v>
      </c>
      <c r="B369" s="28" t="s">
        <v>429</v>
      </c>
      <c r="C369" s="26">
        <v>43123</v>
      </c>
      <c r="D369" s="30" t="str">
        <f>"3 группа"</f>
        <v>3 группа</v>
      </c>
      <c r="E369" s="30" t="s">
        <v>36</v>
      </c>
      <c r="F369" s="31"/>
      <c r="G369" s="30" t="str">
        <f>"2021-06-10"</f>
        <v>2021-06-10</v>
      </c>
      <c r="H369" s="31"/>
      <c r="I369" s="30" t="str">
        <f>"2024-06-10T18:18:00"</f>
        <v>2024-06-10T18:18:00</v>
      </c>
      <c r="J369" s="31"/>
    </row>
    <row r="370" spans="1:10" ht="30">
      <c r="A370" s="31">
        <v>363</v>
      </c>
      <c r="B370" s="28" t="s">
        <v>430</v>
      </c>
      <c r="C370" s="26">
        <v>43675</v>
      </c>
      <c r="D370" s="30" t="str">
        <f>"2 группа"</f>
        <v>2 группа</v>
      </c>
      <c r="E370" s="30" t="s">
        <v>38</v>
      </c>
      <c r="F370" s="31"/>
      <c r="G370" s="30" t="str">
        <f>"2022-09-08"</f>
        <v>2022-09-08</v>
      </c>
      <c r="H370" s="31"/>
      <c r="I370" s="30" t="str">
        <f>"2024-06-10T16:16:00"</f>
        <v>2024-06-10T16:16:00</v>
      </c>
      <c r="J370" s="31"/>
    </row>
    <row r="371" spans="1:10" ht="45">
      <c r="A371" s="31">
        <v>364</v>
      </c>
      <c r="B371" s="28" t="s">
        <v>431</v>
      </c>
      <c r="C371" s="26">
        <v>43166</v>
      </c>
      <c r="D371" s="30" t="str">
        <f>"7 группа"</f>
        <v>7 группа</v>
      </c>
      <c r="E371" s="30" t="s">
        <v>310</v>
      </c>
      <c r="F371" s="31"/>
      <c r="G371" s="30" t="str">
        <f>"2022-08-08"</f>
        <v>2022-08-08</v>
      </c>
      <c r="H371" s="31"/>
      <c r="I371" s="30" t="str">
        <f>"2024-06-07T17:57:00"</f>
        <v>2024-06-07T17:57:00</v>
      </c>
      <c r="J371" s="31"/>
    </row>
    <row r="372" spans="1:10" ht="30">
      <c r="A372" s="31">
        <v>365</v>
      </c>
      <c r="B372" s="28" t="s">
        <v>432</v>
      </c>
      <c r="C372" s="26">
        <v>43226</v>
      </c>
      <c r="D372" s="30" t="str">
        <f>"11 группа"</f>
        <v>11 группа</v>
      </c>
      <c r="E372" s="30" t="s">
        <v>38</v>
      </c>
      <c r="F372" s="31"/>
      <c r="G372" s="30" t="str">
        <f>"2021-09-07"</f>
        <v>2021-09-07</v>
      </c>
      <c r="H372" s="31"/>
      <c r="I372" s="30" t="str">
        <f>"2024-06-07T17:56:00"</f>
        <v>2024-06-07T17:56:00</v>
      </c>
      <c r="J372" s="31"/>
    </row>
    <row r="373" spans="1:10" ht="30">
      <c r="A373" s="31">
        <v>366</v>
      </c>
      <c r="B373" s="28" t="s">
        <v>433</v>
      </c>
      <c r="C373" s="26">
        <v>43162</v>
      </c>
      <c r="D373" s="30" t="str">
        <f>"7 группа"</f>
        <v>7 группа</v>
      </c>
      <c r="E373" s="30" t="s">
        <v>36</v>
      </c>
      <c r="F373" s="31"/>
      <c r="G373" s="30" t="str">
        <f>"2021-06-09"</f>
        <v>2021-06-09</v>
      </c>
      <c r="H373" s="31"/>
      <c r="I373" s="30" t="str">
        <f>"2024-06-06T18:35:00"</f>
        <v>2024-06-06T18:35:00</v>
      </c>
      <c r="J373" s="31"/>
    </row>
    <row r="374" spans="1:10" ht="45">
      <c r="A374" s="31">
        <v>367</v>
      </c>
      <c r="B374" s="28" t="s">
        <v>434</v>
      </c>
      <c r="C374" s="26">
        <v>43214</v>
      </c>
      <c r="D374" s="30" t="str">
        <f>"11 группа"</f>
        <v>11 группа</v>
      </c>
      <c r="E374" s="30" t="s">
        <v>38</v>
      </c>
      <c r="F374" s="31"/>
      <c r="G374" s="30" t="str">
        <f>"2021-09-14"</f>
        <v>2021-09-14</v>
      </c>
      <c r="H374" s="31"/>
      <c r="I374" s="30" t="str">
        <f>"2024-06-06T18:34:00"</f>
        <v>2024-06-06T18:34:00</v>
      </c>
      <c r="J374" s="31"/>
    </row>
    <row r="375" spans="1:10" ht="30">
      <c r="A375" s="31">
        <v>368</v>
      </c>
      <c r="B375" s="28" t="s">
        <v>435</v>
      </c>
      <c r="C375" s="26">
        <v>43114</v>
      </c>
      <c r="D375" s="30" t="str">
        <f>"3 группа"</f>
        <v>3 группа</v>
      </c>
      <c r="E375" s="30" t="s">
        <v>36</v>
      </c>
      <c r="F375" s="31"/>
      <c r="G375" s="30" t="str">
        <f>"2021-06-08"</f>
        <v>2021-06-08</v>
      </c>
      <c r="H375" s="31"/>
      <c r="I375" s="30" t="str">
        <f>"2024-06-06T14:59:00"</f>
        <v>2024-06-06T14:59:00</v>
      </c>
      <c r="J375" s="31"/>
    </row>
    <row r="376" spans="1:10" ht="45">
      <c r="A376" s="31">
        <v>369</v>
      </c>
      <c r="B376" s="28" t="s">
        <v>83</v>
      </c>
      <c r="C376" s="26">
        <v>44042</v>
      </c>
      <c r="D376" s="30" t="str">
        <f>"6 группа"</f>
        <v>6 группа</v>
      </c>
      <c r="E376" s="30" t="s">
        <v>37</v>
      </c>
      <c r="F376" s="31"/>
      <c r="G376" s="30" t="str">
        <f>"2023-08-04"</f>
        <v>2023-08-04</v>
      </c>
      <c r="H376" s="31"/>
      <c r="I376" s="30" t="str">
        <f>"2024-06-06T13:51:00"</f>
        <v>2024-06-06T13:51:00</v>
      </c>
      <c r="J376" s="31"/>
    </row>
    <row r="377" spans="1:10" ht="30">
      <c r="A377" s="31">
        <v>370</v>
      </c>
      <c r="B377" s="28" t="s">
        <v>436</v>
      </c>
      <c r="C377" s="26">
        <v>43210</v>
      </c>
      <c r="D377" s="30" t="str">
        <f>"11 группа"</f>
        <v>11 группа</v>
      </c>
      <c r="E377" s="30" t="s">
        <v>310</v>
      </c>
      <c r="F377" s="31"/>
      <c r="G377" s="30" t="str">
        <f>"2022-06-08"</f>
        <v>2022-06-08</v>
      </c>
      <c r="H377" s="31"/>
      <c r="I377" s="30" t="str">
        <f>"2024-06-05T18:13:00"</f>
        <v>2024-06-05T18:13:00</v>
      </c>
      <c r="J377" s="31"/>
    </row>
    <row r="378" spans="1:10" ht="30">
      <c r="A378" s="31">
        <v>371</v>
      </c>
      <c r="B378" s="28" t="s">
        <v>437</v>
      </c>
      <c r="C378" s="26">
        <v>43159</v>
      </c>
      <c r="D378" s="30" t="str">
        <f>"7 группа"</f>
        <v>7 группа</v>
      </c>
      <c r="E378" s="30" t="s">
        <v>36</v>
      </c>
      <c r="F378" s="31"/>
      <c r="G378" s="30" t="str">
        <f>"2021-08-31"</f>
        <v>2021-08-31</v>
      </c>
      <c r="H378" s="31"/>
      <c r="I378" s="30" t="str">
        <f>"2024-06-05T18:12:00"</f>
        <v>2024-06-05T18:12:00</v>
      </c>
      <c r="J378" s="31"/>
    </row>
    <row r="379" spans="1:10" ht="30">
      <c r="A379" s="31">
        <v>372</v>
      </c>
      <c r="B379" s="28" t="s">
        <v>438</v>
      </c>
      <c r="C379" s="26">
        <v>43154</v>
      </c>
      <c r="D379" s="30" t="str">
        <f>"11 группа"</f>
        <v>11 группа</v>
      </c>
      <c r="E379" s="30" t="s">
        <v>310</v>
      </c>
      <c r="F379" s="31"/>
      <c r="G379" s="30" t="str">
        <f>"2022-10-28"</f>
        <v>2022-10-28</v>
      </c>
      <c r="H379" s="31"/>
      <c r="I379" s="30" t="str">
        <f>"2024-06-05T18:05:00"</f>
        <v>2024-06-05T18:05:00</v>
      </c>
      <c r="J379" s="31"/>
    </row>
    <row r="380" spans="1:10" ht="30">
      <c r="A380" s="31">
        <v>373</v>
      </c>
      <c r="B380" s="28" t="s">
        <v>439</v>
      </c>
      <c r="C380" s="26">
        <v>43121</v>
      </c>
      <c r="D380" s="30" t="str">
        <f>"4 группа"</f>
        <v>4 группа</v>
      </c>
      <c r="E380" s="30" t="s">
        <v>36</v>
      </c>
      <c r="F380" s="31"/>
      <c r="G380" s="30" t="str">
        <f>"2021-08-23"</f>
        <v>2021-08-23</v>
      </c>
      <c r="H380" s="31"/>
      <c r="I380" s="30" t="str">
        <f>"2024-06-04T11:37:00"</f>
        <v>2024-06-04T11:37:00</v>
      </c>
      <c r="J380" s="31"/>
    </row>
    <row r="381" spans="1:10" ht="30">
      <c r="A381" s="31">
        <v>374</v>
      </c>
      <c r="B381" s="28" t="s">
        <v>440</v>
      </c>
      <c r="C381" s="26">
        <v>44294</v>
      </c>
      <c r="D381" s="30" t="str">
        <f>"4 группа"</f>
        <v>4 группа</v>
      </c>
      <c r="E381" s="30" t="s">
        <v>36</v>
      </c>
      <c r="F381" s="31"/>
      <c r="G381" s="30" t="str">
        <f>"2024-05-17"</f>
        <v>2024-05-17</v>
      </c>
      <c r="H381" s="31"/>
      <c r="I381" s="30" t="str">
        <f>"2024-06-04T11:36:00"</f>
        <v>2024-06-04T11:36:00</v>
      </c>
      <c r="J381" s="31"/>
    </row>
    <row r="382" spans="1:10" ht="30">
      <c r="A382" s="31">
        <v>375</v>
      </c>
      <c r="B382" s="28" t="s">
        <v>441</v>
      </c>
      <c r="C382" s="26">
        <v>43652</v>
      </c>
      <c r="D382" s="30" t="str">
        <f>"12 группа"</f>
        <v>12 группа</v>
      </c>
      <c r="E382" s="30" t="s">
        <v>38</v>
      </c>
      <c r="F382" s="31"/>
      <c r="G382" s="30" t="str">
        <f>"2023-09-01"</f>
        <v>2023-09-01</v>
      </c>
      <c r="H382" s="31"/>
      <c r="I382" s="30" t="str">
        <f>"2024-06-03T17:37:00"</f>
        <v>2024-06-03T17:37:00</v>
      </c>
      <c r="J382" s="31"/>
    </row>
    <row r="383" spans="1:10" ht="45">
      <c r="A383" s="31">
        <v>376</v>
      </c>
      <c r="B383" s="28" t="s">
        <v>442</v>
      </c>
      <c r="C383" s="26">
        <v>43650</v>
      </c>
      <c r="D383" s="30" t="str">
        <f>"2 группа"</f>
        <v>2 группа</v>
      </c>
      <c r="E383" s="30" t="s">
        <v>38</v>
      </c>
      <c r="F383" s="31"/>
      <c r="G383" s="30" t="str">
        <f>"2022-09-09"</f>
        <v>2022-09-09</v>
      </c>
      <c r="H383" s="31"/>
      <c r="I383" s="30" t="str">
        <f>"2024-06-03T17:36:00"</f>
        <v>2024-06-03T17:36:00</v>
      </c>
      <c r="J383" s="31"/>
    </row>
    <row r="384" spans="1:10" ht="30">
      <c r="A384" s="31">
        <v>377</v>
      </c>
      <c r="B384" s="28" t="s">
        <v>443</v>
      </c>
      <c r="C384" s="26">
        <v>43166</v>
      </c>
      <c r="D384" s="30" t="str">
        <f t="shared" ref="D384:D389" si="7">"10 группа"</f>
        <v>10 группа</v>
      </c>
      <c r="E384" s="30" t="s">
        <v>310</v>
      </c>
      <c r="F384" s="31"/>
      <c r="G384" s="30" t="str">
        <f>"2021-08-12"</f>
        <v>2021-08-12</v>
      </c>
      <c r="H384" s="31"/>
      <c r="I384" s="30" t="str">
        <f>"2024-06-03T17:36:00"</f>
        <v>2024-06-03T17:36:00</v>
      </c>
      <c r="J384" s="31"/>
    </row>
    <row r="385" spans="1:10" ht="30">
      <c r="A385" s="31">
        <v>378</v>
      </c>
      <c r="B385" s="28" t="s">
        <v>444</v>
      </c>
      <c r="C385" s="26">
        <v>43289</v>
      </c>
      <c r="D385" s="30" t="str">
        <f t="shared" si="7"/>
        <v>10 группа</v>
      </c>
      <c r="E385" s="30" t="s">
        <v>310</v>
      </c>
      <c r="F385" s="31"/>
      <c r="G385" s="30" t="str">
        <f>"2023-06-01"</f>
        <v>2023-06-01</v>
      </c>
      <c r="H385" s="31"/>
      <c r="I385" s="30" t="str">
        <f>"2024-06-03T17:35:00"</f>
        <v>2024-06-03T17:35:00</v>
      </c>
      <c r="J385" s="31"/>
    </row>
    <row r="386" spans="1:10">
      <c r="A386" s="31">
        <v>379</v>
      </c>
      <c r="B386" s="28" t="s">
        <v>445</v>
      </c>
      <c r="C386" s="26">
        <v>43125</v>
      </c>
      <c r="D386" s="30" t="str">
        <f t="shared" si="7"/>
        <v>10 группа</v>
      </c>
      <c r="E386" s="30" t="s">
        <v>310</v>
      </c>
      <c r="F386" s="31"/>
      <c r="G386" s="30" t="str">
        <f>"2021-02-08"</f>
        <v>2021-02-08</v>
      </c>
      <c r="H386" s="31"/>
      <c r="I386" s="30" t="str">
        <f>"2024-06-03T17:35:00"</f>
        <v>2024-06-03T17:35:00</v>
      </c>
      <c r="J386" s="31"/>
    </row>
    <row r="387" spans="1:10" ht="30">
      <c r="A387" s="31">
        <v>380</v>
      </c>
      <c r="B387" s="28" t="s">
        <v>446</v>
      </c>
      <c r="C387" s="26">
        <v>43323</v>
      </c>
      <c r="D387" s="30" t="str">
        <f t="shared" si="7"/>
        <v>10 группа</v>
      </c>
      <c r="E387" s="30" t="s">
        <v>310</v>
      </c>
      <c r="F387" s="31"/>
      <c r="G387" s="30" t="str">
        <f>"2023-09-19"</f>
        <v>2023-09-19</v>
      </c>
      <c r="H387" s="31"/>
      <c r="I387" s="30" t="str">
        <f>"2024-06-03T17:34:00"</f>
        <v>2024-06-03T17:34:00</v>
      </c>
      <c r="J387" s="31"/>
    </row>
    <row r="388" spans="1:10" ht="30">
      <c r="A388" s="31">
        <v>381</v>
      </c>
      <c r="B388" s="28" t="s">
        <v>343</v>
      </c>
      <c r="C388" s="26">
        <v>43457</v>
      </c>
      <c r="D388" s="30" t="str">
        <f t="shared" si="7"/>
        <v>10 группа</v>
      </c>
      <c r="E388" s="30" t="s">
        <v>310</v>
      </c>
      <c r="F388" s="31"/>
      <c r="G388" s="30" t="str">
        <f>"2023-06-01"</f>
        <v>2023-06-01</v>
      </c>
      <c r="H388" s="31"/>
      <c r="I388" s="30" t="str">
        <f>"2024-06-03T17:34:00"</f>
        <v>2024-06-03T17:34:00</v>
      </c>
      <c r="J388" s="31"/>
    </row>
    <row r="389" spans="1:10" ht="30">
      <c r="A389" s="31">
        <v>382</v>
      </c>
      <c r="B389" s="28" t="s">
        <v>447</v>
      </c>
      <c r="C389" s="26">
        <v>43176</v>
      </c>
      <c r="D389" s="30" t="str">
        <f t="shared" si="7"/>
        <v>10 группа</v>
      </c>
      <c r="E389" s="30" t="s">
        <v>310</v>
      </c>
      <c r="F389" s="31"/>
      <c r="G389" s="30" t="str">
        <f>"2021-06-21"</f>
        <v>2021-06-21</v>
      </c>
      <c r="H389" s="31"/>
      <c r="I389" s="30" t="str">
        <f>"2024-06-03T17:33:00"</f>
        <v>2024-06-03T17:33:00</v>
      </c>
      <c r="J389" s="31"/>
    </row>
    <row r="390" spans="1:10">
      <c r="A390" s="31">
        <v>383</v>
      </c>
      <c r="B390" s="28" t="s">
        <v>448</v>
      </c>
      <c r="C390" s="26">
        <v>43589</v>
      </c>
      <c r="D390" s="30" t="str">
        <f>"8 группа"</f>
        <v>8 группа</v>
      </c>
      <c r="E390" s="30" t="s">
        <v>38</v>
      </c>
      <c r="F390" s="31"/>
      <c r="G390" s="30" t="str">
        <f>"2022-07-12"</f>
        <v>2022-07-12</v>
      </c>
      <c r="H390" s="31"/>
      <c r="I390" s="30" t="str">
        <f>"2024-05-31T11:02:00"</f>
        <v>2024-05-31T11:02:00</v>
      </c>
      <c r="J390" s="31"/>
    </row>
    <row r="391" spans="1:10" ht="30">
      <c r="A391" s="31">
        <v>384</v>
      </c>
      <c r="B391" s="28" t="s">
        <v>82</v>
      </c>
      <c r="C391" s="26">
        <v>44035</v>
      </c>
      <c r="D391" s="30" t="str">
        <f>"6 группа"</f>
        <v>6 группа</v>
      </c>
      <c r="E391" s="30" t="s">
        <v>37</v>
      </c>
      <c r="F391" s="31"/>
      <c r="G391" s="30" t="str">
        <f>"2023-08-04"</f>
        <v>2023-08-04</v>
      </c>
      <c r="H391" s="31"/>
      <c r="I391" s="30" t="str">
        <f>"2024-05-31T11:00:00"</f>
        <v>2024-05-31T11:00:00</v>
      </c>
      <c r="J391" s="31"/>
    </row>
    <row r="392" spans="1:10" ht="30">
      <c r="A392" s="31">
        <v>385</v>
      </c>
      <c r="B392" s="28" t="s">
        <v>449</v>
      </c>
      <c r="C392" s="26">
        <v>44045</v>
      </c>
      <c r="D392" s="30" t="str">
        <f>"4 группа"</f>
        <v>4 группа</v>
      </c>
      <c r="E392" s="30" t="s">
        <v>36</v>
      </c>
      <c r="F392" s="31"/>
      <c r="G392" s="30" t="str">
        <f>"2024-04-23"</f>
        <v>2024-04-23</v>
      </c>
      <c r="H392" s="31"/>
      <c r="I392" s="30" t="str">
        <f>"2024-05-28T11:18:00"</f>
        <v>2024-05-28T11:18:00</v>
      </c>
      <c r="J392" s="31"/>
    </row>
    <row r="393" spans="1:10" ht="30">
      <c r="A393" s="31">
        <v>386</v>
      </c>
      <c r="B393" s="28" t="s">
        <v>450</v>
      </c>
      <c r="C393" s="26">
        <v>43549</v>
      </c>
      <c r="D393" s="30" t="str">
        <f>"12 группа"</f>
        <v>12 группа</v>
      </c>
      <c r="E393" s="30" t="s">
        <v>38</v>
      </c>
      <c r="F393" s="31"/>
      <c r="G393" s="30" t="str">
        <f>"2023-09-13"</f>
        <v>2023-09-13</v>
      </c>
      <c r="H393" s="31"/>
      <c r="I393" s="30" t="str">
        <f>"2024-05-21T11:00:00"</f>
        <v>2024-05-21T11:00:00</v>
      </c>
      <c r="J393" s="31"/>
    </row>
    <row r="394" spans="1:10" ht="30">
      <c r="A394" s="31">
        <v>387</v>
      </c>
      <c r="B394" s="28" t="s">
        <v>53</v>
      </c>
      <c r="C394" s="26">
        <v>43664</v>
      </c>
      <c r="D394" s="30" t="str">
        <f>"2 группа"</f>
        <v>2 группа</v>
      </c>
      <c r="E394" s="30" t="s">
        <v>38</v>
      </c>
      <c r="F394" s="31"/>
      <c r="G394" s="30" t="str">
        <f>"2023-07-04"</f>
        <v>2023-07-04</v>
      </c>
      <c r="H394" s="31"/>
      <c r="I394" s="30" t="str">
        <f>"2024-05-17T16:53:00"</f>
        <v>2024-05-17T16:53:00</v>
      </c>
      <c r="J394" s="31"/>
    </row>
    <row r="395" spans="1:10" ht="45">
      <c r="A395" s="31">
        <v>388</v>
      </c>
      <c r="B395" s="28" t="s">
        <v>451</v>
      </c>
      <c r="C395" s="26">
        <v>43819</v>
      </c>
      <c r="D395" s="30" t="str">
        <f>"12 группа"</f>
        <v>12 группа</v>
      </c>
      <c r="E395" s="30" t="s">
        <v>38</v>
      </c>
      <c r="F395" s="31"/>
      <c r="G395" s="30" t="str">
        <f>"2023-06-30"</f>
        <v>2023-06-30</v>
      </c>
      <c r="H395" s="31"/>
      <c r="I395" s="30" t="str">
        <f>"2024-05-15T15:32:00"</f>
        <v>2024-05-15T15:32:00</v>
      </c>
      <c r="J395" s="31"/>
    </row>
    <row r="396" spans="1:10" ht="30">
      <c r="A396" s="31">
        <v>389</v>
      </c>
      <c r="B396" s="28" t="s">
        <v>452</v>
      </c>
      <c r="C396" s="26">
        <v>43686</v>
      </c>
      <c r="D396" s="30" t="str">
        <f>"12 группа"</f>
        <v>12 группа</v>
      </c>
      <c r="E396" s="30" t="s">
        <v>38</v>
      </c>
      <c r="F396" s="31"/>
      <c r="G396" s="30" t="str">
        <f>"2023-06-29"</f>
        <v>2023-06-29</v>
      </c>
      <c r="H396" s="31"/>
      <c r="I396" s="30" t="str">
        <f>"2024-05-15T15:31:00"</f>
        <v>2024-05-15T15:31:00</v>
      </c>
      <c r="J396" s="31"/>
    </row>
    <row r="397" spans="1:10" ht="30">
      <c r="A397" s="31">
        <v>390</v>
      </c>
      <c r="B397" s="28" t="s">
        <v>453</v>
      </c>
      <c r="C397" s="26">
        <v>43017</v>
      </c>
      <c r="D397" s="30" t="str">
        <f>"4 группа"</f>
        <v>4 группа</v>
      </c>
      <c r="E397" s="30" t="s">
        <v>310</v>
      </c>
      <c r="F397" s="31"/>
      <c r="G397" s="30" t="str">
        <f>"2020-10-26"</f>
        <v>2020-10-26</v>
      </c>
      <c r="H397" s="31"/>
      <c r="I397" s="30" t="str">
        <f>"2024-05-06T16:51:00"</f>
        <v>2024-05-06T16:51:00</v>
      </c>
      <c r="J397" s="31"/>
    </row>
    <row r="398" spans="1:10" ht="30">
      <c r="A398" s="31">
        <v>391</v>
      </c>
      <c r="B398" s="28" t="s">
        <v>454</v>
      </c>
      <c r="C398" s="26">
        <v>43332</v>
      </c>
      <c r="D398" s="30" t="str">
        <f>"5 группа"</f>
        <v>5 группа</v>
      </c>
      <c r="E398" s="30" t="s">
        <v>310</v>
      </c>
      <c r="F398" s="31"/>
      <c r="G398" s="30" t="str">
        <f>"2023-05-10"</f>
        <v>2023-05-10</v>
      </c>
      <c r="H398" s="31"/>
      <c r="I398" s="30" t="str">
        <f>"2024-04-30T10:16:00"</f>
        <v>2024-04-30T10:16:00</v>
      </c>
      <c r="J398" s="31"/>
    </row>
    <row r="399" spans="1:10" ht="30">
      <c r="A399" s="31">
        <v>392</v>
      </c>
      <c r="B399" s="28" t="s">
        <v>455</v>
      </c>
      <c r="C399" s="26">
        <v>43121</v>
      </c>
      <c r="D399" s="30" t="str">
        <f>"4 группа"</f>
        <v>4 группа</v>
      </c>
      <c r="E399" s="30" t="s">
        <v>310</v>
      </c>
      <c r="F399" s="31"/>
      <c r="G399" s="30" t="str">
        <f>"2023-09-11"</f>
        <v>2023-09-11</v>
      </c>
      <c r="H399" s="31"/>
      <c r="I399" s="30" t="str">
        <f>"2024-04-29T10:59:00"</f>
        <v>2024-04-29T10:59:00</v>
      </c>
      <c r="J399" s="31"/>
    </row>
    <row r="400" spans="1:10">
      <c r="A400" s="31">
        <v>393</v>
      </c>
      <c r="B400" s="28" t="s">
        <v>456</v>
      </c>
      <c r="C400" s="26">
        <v>43133</v>
      </c>
      <c r="D400" s="30" t="str">
        <f>"4 группа"</f>
        <v>4 группа</v>
      </c>
      <c r="E400" s="30" t="s">
        <v>310</v>
      </c>
      <c r="F400" s="31"/>
      <c r="G400" s="30" t="str">
        <f>"2023-08-10"</f>
        <v>2023-08-10</v>
      </c>
      <c r="H400" s="31"/>
      <c r="I400" s="30" t="str">
        <f>"2024-04-15T11:03:00"</f>
        <v>2024-04-15T11:03:00</v>
      </c>
      <c r="J400" s="31"/>
    </row>
    <row r="401" spans="1:10" ht="30">
      <c r="A401" s="31">
        <v>394</v>
      </c>
      <c r="B401" s="28" t="s">
        <v>457</v>
      </c>
      <c r="C401" s="26">
        <v>43757</v>
      </c>
      <c r="D401" s="30" t="str">
        <f>"2 группа"</f>
        <v>2 группа</v>
      </c>
      <c r="E401" s="30" t="s">
        <v>38</v>
      </c>
      <c r="F401" s="31"/>
      <c r="G401" s="30" t="str">
        <f>"2024-02-28"</f>
        <v>2024-02-28</v>
      </c>
      <c r="H401" s="31"/>
      <c r="I401" s="30" t="str">
        <f>"2024-04-11T10:53:00"</f>
        <v>2024-04-11T10:53:00</v>
      </c>
      <c r="J401" s="31"/>
    </row>
    <row r="402" spans="1:10" ht="30">
      <c r="A402" s="31">
        <v>395</v>
      </c>
      <c r="B402" s="28" t="s">
        <v>458</v>
      </c>
      <c r="C402" s="26">
        <v>43121</v>
      </c>
      <c r="D402" s="30" t="str">
        <f>"11 группа"</f>
        <v>11 группа</v>
      </c>
      <c r="E402" s="30" t="s">
        <v>310</v>
      </c>
      <c r="F402" s="31"/>
      <c r="G402" s="30" t="str">
        <f>"2021-06-28"</f>
        <v>2021-06-28</v>
      </c>
      <c r="H402" s="31"/>
      <c r="I402" s="30" t="str">
        <f>"2024-04-05T16:52:00"</f>
        <v>2024-04-05T16:52:00</v>
      </c>
      <c r="J402" s="31"/>
    </row>
    <row r="403" spans="1:10" ht="30">
      <c r="A403" s="31">
        <v>396</v>
      </c>
      <c r="B403" s="28" t="s">
        <v>459</v>
      </c>
      <c r="C403" s="26">
        <v>43281</v>
      </c>
      <c r="D403" s="30" t="str">
        <f>"4 группа"</f>
        <v>4 группа</v>
      </c>
      <c r="E403" s="30" t="s">
        <v>310</v>
      </c>
      <c r="F403" s="31"/>
      <c r="G403" s="30" t="str">
        <f>"2022-06-02"</f>
        <v>2022-06-02</v>
      </c>
      <c r="H403" s="31"/>
      <c r="I403" s="30" t="str">
        <f>"2024-04-02T11:26:00"</f>
        <v>2024-04-02T11:26:00</v>
      </c>
      <c r="J403" s="31"/>
    </row>
    <row r="404" spans="1:10" ht="30">
      <c r="A404" s="31">
        <v>397</v>
      </c>
      <c r="B404" s="28" t="s">
        <v>460</v>
      </c>
      <c r="C404" s="26">
        <v>43482</v>
      </c>
      <c r="D404" s="30" t="str">
        <f>"8 группа"</f>
        <v>8 группа</v>
      </c>
      <c r="E404" s="30" t="s">
        <v>602</v>
      </c>
      <c r="F404" s="31"/>
      <c r="G404" s="30" t="str">
        <f>"2022-08-16"</f>
        <v>2022-08-16</v>
      </c>
      <c r="H404" s="31"/>
      <c r="I404" s="30" t="str">
        <f>"2024-03-13T11:46:00"</f>
        <v>2024-03-13T11:46:00</v>
      </c>
      <c r="J404" s="31"/>
    </row>
    <row r="405" spans="1:10">
      <c r="A405" s="31">
        <v>398</v>
      </c>
      <c r="B405" s="28" t="s">
        <v>461</v>
      </c>
      <c r="C405" s="26">
        <v>43514</v>
      </c>
      <c r="D405" s="30" t="str">
        <f>"13 группа"</f>
        <v>13 группа</v>
      </c>
      <c r="E405" s="30" t="s">
        <v>602</v>
      </c>
      <c r="F405" s="31"/>
      <c r="G405" s="30" t="str">
        <f>"2022-06-08"</f>
        <v>2022-06-08</v>
      </c>
      <c r="H405" s="31"/>
      <c r="I405" s="30" t="str">
        <f>"2024-03-13T10:25:00"</f>
        <v>2024-03-13T10:25:00</v>
      </c>
      <c r="J405" s="31"/>
    </row>
    <row r="406" spans="1:10" ht="30">
      <c r="A406" s="31">
        <v>399</v>
      </c>
      <c r="B406" s="28" t="s">
        <v>462</v>
      </c>
      <c r="C406" s="26">
        <v>43223</v>
      </c>
      <c r="D406" s="30" t="str">
        <f>"4 группа"</f>
        <v>4 группа</v>
      </c>
      <c r="E406" s="30" t="s">
        <v>603</v>
      </c>
      <c r="F406" s="31"/>
      <c r="G406" s="30" t="str">
        <f>"2023-02-08"</f>
        <v>2023-02-08</v>
      </c>
      <c r="H406" s="31"/>
      <c r="I406" s="30" t="str">
        <f>"2024-03-12T09:11:00"</f>
        <v>2024-03-12T09:11:00</v>
      </c>
      <c r="J406" s="31"/>
    </row>
    <row r="407" spans="1:10" ht="30">
      <c r="A407" s="31">
        <v>400</v>
      </c>
      <c r="B407" s="28" t="s">
        <v>463</v>
      </c>
      <c r="C407" s="26">
        <v>43659</v>
      </c>
      <c r="D407" s="30" t="str">
        <f>"11 группа"</f>
        <v>11 группа</v>
      </c>
      <c r="E407" s="30" t="s">
        <v>603</v>
      </c>
      <c r="F407" s="31"/>
      <c r="G407" s="30" t="str">
        <f>"2023-02-08"</f>
        <v>2023-02-08</v>
      </c>
      <c r="H407" s="31"/>
      <c r="I407" s="30" t="str">
        <f>"2024-03-12T09:11:00"</f>
        <v>2024-03-12T09:11:00</v>
      </c>
      <c r="J407" s="31"/>
    </row>
    <row r="408" spans="1:10" ht="30">
      <c r="A408" s="31">
        <v>401</v>
      </c>
      <c r="B408" s="28" t="s">
        <v>464</v>
      </c>
      <c r="C408" s="26">
        <v>43244</v>
      </c>
      <c r="D408" s="30" t="str">
        <f>"3 группа"</f>
        <v>3 группа</v>
      </c>
      <c r="E408" s="30" t="s">
        <v>310</v>
      </c>
      <c r="F408" s="31"/>
      <c r="G408" s="30" t="str">
        <f>"2023-03-07"</f>
        <v>2023-03-07</v>
      </c>
      <c r="H408" s="31"/>
      <c r="I408" s="30" t="str">
        <f>"2024-03-05T15:28:00"</f>
        <v>2024-03-05T15:28:00</v>
      </c>
      <c r="J408" s="31"/>
    </row>
    <row r="409" spans="1:10" ht="45">
      <c r="A409" s="31">
        <v>402</v>
      </c>
      <c r="B409" s="28" t="s">
        <v>465</v>
      </c>
      <c r="C409" s="26">
        <v>43176</v>
      </c>
      <c r="D409" s="30" t="str">
        <f>"3 группа"</f>
        <v>3 группа</v>
      </c>
      <c r="E409" s="30" t="s">
        <v>603</v>
      </c>
      <c r="F409" s="31"/>
      <c r="G409" s="30" t="str">
        <f>"2022-06-07"</f>
        <v>2022-06-07</v>
      </c>
      <c r="H409" s="31"/>
      <c r="I409" s="30" t="str">
        <f>"2024-03-05T00:00:00"</f>
        <v>2024-03-05T00:00:00</v>
      </c>
      <c r="J409" s="31"/>
    </row>
    <row r="410" spans="1:10" ht="30">
      <c r="A410" s="31">
        <v>403</v>
      </c>
      <c r="B410" s="28" t="s">
        <v>466</v>
      </c>
      <c r="C410" s="26">
        <v>43291</v>
      </c>
      <c r="D410" s="30" t="str">
        <f>"11 группа"</f>
        <v>11 группа</v>
      </c>
      <c r="E410" s="30" t="s">
        <v>603</v>
      </c>
      <c r="F410" s="31"/>
      <c r="G410" s="30" t="str">
        <f>"2022-12-01"</f>
        <v>2022-12-01</v>
      </c>
      <c r="H410" s="31"/>
      <c r="I410" s="30" t="str">
        <f>"2024-02-28T17:30:00"</f>
        <v>2024-02-28T17:30:00</v>
      </c>
      <c r="J410" s="31"/>
    </row>
    <row r="411" spans="1:10" ht="30">
      <c r="A411" s="31">
        <v>405</v>
      </c>
      <c r="B411" s="28" t="s">
        <v>467</v>
      </c>
      <c r="C411" s="26">
        <v>43540</v>
      </c>
      <c r="D411" s="30" t="str">
        <f>"13 группа"</f>
        <v>13 группа</v>
      </c>
      <c r="E411" s="30" t="s">
        <v>602</v>
      </c>
      <c r="F411" s="31"/>
      <c r="G411" s="30" t="str">
        <f>"2022-10-05"</f>
        <v>2022-10-05</v>
      </c>
      <c r="H411" s="31"/>
      <c r="I411" s="30" t="str">
        <f>"2024-02-19T16:42:00"</f>
        <v>2024-02-19T16:42:00</v>
      </c>
      <c r="J411" s="31"/>
    </row>
    <row r="412" spans="1:10" ht="30">
      <c r="A412" s="31">
        <v>406</v>
      </c>
      <c r="B412" s="28" t="s">
        <v>74</v>
      </c>
      <c r="C412" s="26">
        <v>43804</v>
      </c>
      <c r="D412" s="30" t="str">
        <f>"12 ГРУППА"</f>
        <v>12 ГРУППА</v>
      </c>
      <c r="E412" s="30" t="s">
        <v>602</v>
      </c>
      <c r="F412" s="31"/>
      <c r="G412" s="30" t="str">
        <f>"2023-07-01"</f>
        <v>2023-07-01</v>
      </c>
      <c r="H412" s="31"/>
      <c r="I412" s="30" t="str">
        <f>"2024-02-19T16:41:00"</f>
        <v>2024-02-19T16:41:00</v>
      </c>
      <c r="J412" s="31"/>
    </row>
    <row r="413" spans="1:10" ht="30">
      <c r="A413" s="31">
        <v>407</v>
      </c>
      <c r="B413" s="28" t="s">
        <v>468</v>
      </c>
      <c r="C413" s="26">
        <v>43298</v>
      </c>
      <c r="D413" s="30" t="str">
        <f>"11 группа"</f>
        <v>11 группа</v>
      </c>
      <c r="E413" s="30" t="s">
        <v>603</v>
      </c>
      <c r="F413" s="31"/>
      <c r="G413" s="30" t="str">
        <f>"2023-10-09"</f>
        <v>2023-10-09</v>
      </c>
      <c r="H413" s="31"/>
      <c r="I413" s="30" t="str">
        <f>"2024-02-13T14:39:00"</f>
        <v>2024-02-13T14:39:00</v>
      </c>
      <c r="J413" s="31"/>
    </row>
    <row r="414" spans="1:10" ht="45">
      <c r="A414" s="31">
        <v>408</v>
      </c>
      <c r="B414" s="28" t="s">
        <v>469</v>
      </c>
      <c r="C414" s="26">
        <v>43733</v>
      </c>
      <c r="D414" s="30" t="str">
        <f>"2 группа"</f>
        <v>2 группа</v>
      </c>
      <c r="E414" s="30" t="s">
        <v>602</v>
      </c>
      <c r="F414" s="31"/>
      <c r="G414" s="30" t="str">
        <f>"2022-12-13"</f>
        <v>2022-12-13</v>
      </c>
      <c r="H414" s="31"/>
      <c r="I414" s="30" t="str">
        <f>"2024-02-07T14:31:00"</f>
        <v>2024-02-07T14:31:00</v>
      </c>
      <c r="J414" s="31"/>
    </row>
    <row r="415" spans="1:10">
      <c r="A415" s="31">
        <v>409</v>
      </c>
      <c r="B415" s="28" t="s">
        <v>470</v>
      </c>
      <c r="C415" s="26">
        <v>43074</v>
      </c>
      <c r="D415" s="30" t="str">
        <f>"4 группа"</f>
        <v>4 группа</v>
      </c>
      <c r="E415" s="30" t="s">
        <v>603</v>
      </c>
      <c r="F415" s="31"/>
      <c r="G415" s="30" t="str">
        <f>"2021-08-02"</f>
        <v>2021-08-02</v>
      </c>
      <c r="H415" s="31"/>
      <c r="I415" s="30" t="str">
        <f>"2024-02-07T14:30:00"</f>
        <v>2024-02-07T14:30:00</v>
      </c>
      <c r="J415" s="31"/>
    </row>
    <row r="416" spans="1:10" ht="30">
      <c r="A416" s="31">
        <v>410</v>
      </c>
      <c r="B416" s="28" t="s">
        <v>471</v>
      </c>
      <c r="C416" s="26">
        <v>43302</v>
      </c>
      <c r="D416" s="30" t="str">
        <f>"11 группа"</f>
        <v>11 группа</v>
      </c>
      <c r="E416" s="30" t="s">
        <v>603</v>
      </c>
      <c r="F416" s="31"/>
      <c r="G416" s="30" t="str">
        <f>"2021-08-24"</f>
        <v>2021-08-24</v>
      </c>
      <c r="H416" s="31"/>
      <c r="I416" s="30" t="str">
        <f>"2024-02-05T11:06:00"</f>
        <v>2024-02-05T11:06:00</v>
      </c>
      <c r="J416" s="31"/>
    </row>
    <row r="417" spans="1:10" ht="30">
      <c r="A417" s="31">
        <v>411</v>
      </c>
      <c r="B417" s="28" t="s">
        <v>72</v>
      </c>
      <c r="C417" s="26">
        <v>43966</v>
      </c>
      <c r="D417" s="30" t="str">
        <f>"6 ГРУППА"</f>
        <v>6 ГРУППА</v>
      </c>
      <c r="E417" s="30" t="s">
        <v>604</v>
      </c>
      <c r="F417" s="31"/>
      <c r="G417" s="30" t="str">
        <f>"2023-07-10"</f>
        <v>2023-07-10</v>
      </c>
      <c r="H417" s="31"/>
      <c r="I417" s="30" t="str">
        <f>"2024-02-02T00:00:00"</f>
        <v>2024-02-02T00:00:00</v>
      </c>
      <c r="J417" s="31"/>
    </row>
    <row r="418" spans="1:10" ht="30">
      <c r="A418" s="31">
        <v>412</v>
      </c>
      <c r="B418" s="28" t="s">
        <v>472</v>
      </c>
      <c r="C418" s="26">
        <v>43548</v>
      </c>
      <c r="D418" s="30" t="str">
        <f>"13 группа"</f>
        <v>13 группа</v>
      </c>
      <c r="E418" s="30" t="s">
        <v>602</v>
      </c>
      <c r="F418" s="31"/>
      <c r="G418" s="30" t="str">
        <f>"2022-06-16"</f>
        <v>2022-06-16</v>
      </c>
      <c r="H418" s="31"/>
      <c r="I418" s="30" t="str">
        <f>"2024-01-23T00:00:00"</f>
        <v>2024-01-23T00:00:00</v>
      </c>
      <c r="J418" s="31"/>
    </row>
    <row r="419" spans="1:10" ht="30">
      <c r="A419" s="31">
        <v>413</v>
      </c>
      <c r="B419" s="28" t="s">
        <v>473</v>
      </c>
      <c r="C419" s="26">
        <v>43367</v>
      </c>
      <c r="D419" s="30" t="str">
        <f>"4 группа"</f>
        <v>4 группа</v>
      </c>
      <c r="E419" s="30" t="s">
        <v>310</v>
      </c>
      <c r="F419" s="31"/>
      <c r="G419" s="30" t="str">
        <f>"2023-11-29"</f>
        <v>2023-11-29</v>
      </c>
      <c r="H419" s="31"/>
      <c r="I419" s="30" t="str">
        <f>"2024-01-09T00:00:00"</f>
        <v>2024-01-09T00:00:00</v>
      </c>
      <c r="J419" s="31"/>
    </row>
    <row r="420" spans="1:10" ht="45">
      <c r="A420" s="31">
        <v>414</v>
      </c>
      <c r="B420" s="28" t="s">
        <v>474</v>
      </c>
      <c r="C420" s="26">
        <v>43353</v>
      </c>
      <c r="D420" s="30" t="str">
        <f>"3 группа"</f>
        <v>3 группа</v>
      </c>
      <c r="E420" s="30" t="s">
        <v>603</v>
      </c>
      <c r="F420" s="31"/>
      <c r="G420" s="30" t="str">
        <f>"2022-06-14"</f>
        <v>2022-06-14</v>
      </c>
      <c r="H420" s="31"/>
      <c r="I420" s="30" t="str">
        <f>"2024-01-05T00:00:00"</f>
        <v>2024-01-05T00:00:00</v>
      </c>
      <c r="J420" s="31"/>
    </row>
    <row r="421" spans="1:10" ht="30">
      <c r="A421" s="31">
        <v>415</v>
      </c>
      <c r="B421" s="28" t="s">
        <v>475</v>
      </c>
      <c r="C421" s="26">
        <v>43003</v>
      </c>
      <c r="D421" s="30" t="str">
        <f>"5 группа"</f>
        <v>5 группа</v>
      </c>
      <c r="E421" s="30" t="s">
        <v>603</v>
      </c>
      <c r="F421" s="31"/>
      <c r="G421" s="30" t="str">
        <f>"2021-01-13"</f>
        <v>2021-01-13</v>
      </c>
      <c r="H421" s="31"/>
      <c r="I421" s="30" t="str">
        <f>"2023-12-19T00:00:00"</f>
        <v>2023-12-19T00:00:00</v>
      </c>
      <c r="J421" s="31"/>
    </row>
    <row r="422" spans="1:10" ht="30">
      <c r="A422" s="31">
        <v>416</v>
      </c>
      <c r="B422" s="28" t="s">
        <v>476</v>
      </c>
      <c r="C422" s="26">
        <v>43831</v>
      </c>
      <c r="D422" s="30" t="str">
        <f>"6 группа"</f>
        <v>6 группа</v>
      </c>
      <c r="E422" s="30" t="s">
        <v>604</v>
      </c>
      <c r="F422" s="31"/>
      <c r="G422" s="30" t="str">
        <f>"2023-06-07"</f>
        <v>2023-06-07</v>
      </c>
      <c r="H422" s="31"/>
      <c r="I422" s="30" t="str">
        <f>"2023-11-22T00:00:00"</f>
        <v>2023-11-22T00:00:00</v>
      </c>
      <c r="J422" s="31"/>
    </row>
    <row r="423" spans="1:10" ht="45">
      <c r="A423" s="31">
        <v>417</v>
      </c>
      <c r="B423" s="28" t="s">
        <v>477</v>
      </c>
      <c r="C423" s="26">
        <v>43305</v>
      </c>
      <c r="D423" s="30" t="str">
        <f>"4 группа"</f>
        <v>4 группа</v>
      </c>
      <c r="E423" s="30" t="s">
        <v>603</v>
      </c>
      <c r="F423" s="31"/>
      <c r="G423" s="30" t="str">
        <f>"2021-08-26"</f>
        <v>2021-08-26</v>
      </c>
      <c r="H423" s="31"/>
      <c r="I423" s="30" t="str">
        <f>"2023-11-20T00:00:00"</f>
        <v>2023-11-20T00:00:00</v>
      </c>
      <c r="J423" s="31"/>
    </row>
    <row r="424" spans="1:10" ht="30">
      <c r="A424" s="31">
        <v>418</v>
      </c>
      <c r="B424" s="28" t="s">
        <v>55</v>
      </c>
      <c r="C424" s="26">
        <v>43595</v>
      </c>
      <c r="D424" s="30" t="str">
        <f>"9 группа"</f>
        <v>9 группа</v>
      </c>
      <c r="E424" s="30" t="s">
        <v>602</v>
      </c>
      <c r="F424" s="31"/>
      <c r="G424" s="30" t="str">
        <f>"2023-06-01"</f>
        <v>2023-06-01</v>
      </c>
      <c r="H424" s="31"/>
      <c r="I424" s="30" t="str">
        <f>"2023-11-13T00:00:00"</f>
        <v>2023-11-13T00:00:00</v>
      </c>
      <c r="J424" s="31"/>
    </row>
    <row r="425" spans="1:10" ht="30">
      <c r="A425" s="31">
        <v>419</v>
      </c>
      <c r="B425" s="28" t="s">
        <v>478</v>
      </c>
      <c r="C425" s="26">
        <v>43133</v>
      </c>
      <c r="D425" s="30" t="str">
        <f>"11 группа"</f>
        <v>11 группа</v>
      </c>
      <c r="E425" s="30" t="s">
        <v>603</v>
      </c>
      <c r="F425" s="31"/>
      <c r="G425" s="30" t="str">
        <f>"2023-03-27"</f>
        <v>2023-03-27</v>
      </c>
      <c r="H425" s="31"/>
      <c r="I425" s="30" t="str">
        <f>"2023-10-23T00:00:00"</f>
        <v>2023-10-23T00:00:00</v>
      </c>
      <c r="J425" s="31"/>
    </row>
    <row r="426" spans="1:10" ht="45">
      <c r="A426" s="31">
        <v>420</v>
      </c>
      <c r="B426" s="28" t="s">
        <v>479</v>
      </c>
      <c r="C426" s="26">
        <v>42993</v>
      </c>
      <c r="D426" s="30" t="str">
        <f>"10 группа"</f>
        <v>10 группа</v>
      </c>
      <c r="E426" s="30" t="s">
        <v>603</v>
      </c>
      <c r="F426" s="31"/>
      <c r="G426" s="30" t="str">
        <f>"2021-12-29"</f>
        <v>2021-12-29</v>
      </c>
      <c r="H426" s="31"/>
      <c r="I426" s="30" t="str">
        <f>"2023-10-23T00:00:00"</f>
        <v>2023-10-23T00:00:00</v>
      </c>
      <c r="J426" s="31"/>
    </row>
    <row r="427" spans="1:10" ht="30">
      <c r="A427" s="31">
        <v>421</v>
      </c>
      <c r="B427" s="28" t="s">
        <v>480</v>
      </c>
      <c r="C427" s="26">
        <v>43342</v>
      </c>
      <c r="D427" s="30" t="str">
        <f>"11 группа"</f>
        <v>11 группа</v>
      </c>
      <c r="E427" s="30" t="s">
        <v>603</v>
      </c>
      <c r="F427" s="31"/>
      <c r="G427" s="30" t="str">
        <f>"2021-09-01"</f>
        <v>2021-09-01</v>
      </c>
      <c r="H427" s="31"/>
      <c r="I427" s="30" t="str">
        <f>"2023-10-19T00:00:00"</f>
        <v>2023-10-19T00:00:00</v>
      </c>
      <c r="J427" s="31"/>
    </row>
    <row r="428" spans="1:10" ht="30">
      <c r="A428" s="31">
        <v>422</v>
      </c>
      <c r="B428" s="28" t="s">
        <v>481</v>
      </c>
      <c r="C428" s="26">
        <v>42996</v>
      </c>
      <c r="D428" s="30" t="str">
        <f>"5 группа"</f>
        <v>5 группа</v>
      </c>
      <c r="E428" s="30" t="s">
        <v>603</v>
      </c>
      <c r="F428" s="31"/>
      <c r="G428" s="30" t="str">
        <f>"2023-06-05"</f>
        <v>2023-06-05</v>
      </c>
      <c r="H428" s="31"/>
      <c r="I428" s="30" t="str">
        <f>"2023-10-05T00:00:00"</f>
        <v>2023-10-05T00:00:00</v>
      </c>
      <c r="J428" s="31"/>
    </row>
    <row r="429" spans="1:10" ht="30">
      <c r="A429" s="31">
        <v>423</v>
      </c>
      <c r="B429" s="28" t="s">
        <v>54</v>
      </c>
      <c r="C429" s="26">
        <v>42991</v>
      </c>
      <c r="D429" s="30" t="str">
        <f>"5 группа"</f>
        <v>5 группа</v>
      </c>
      <c r="E429" s="30" t="s">
        <v>603</v>
      </c>
      <c r="F429" s="31"/>
      <c r="G429" s="30" t="str">
        <f>"2021-11-21"</f>
        <v>2021-11-21</v>
      </c>
      <c r="H429" s="31"/>
      <c r="I429" s="30" t="str">
        <f>"2023-10-05T00:00:00"</f>
        <v>2023-10-05T00:00:00</v>
      </c>
      <c r="J429" s="31"/>
    </row>
    <row r="430" spans="1:10" ht="30">
      <c r="A430" s="31">
        <v>424</v>
      </c>
      <c r="B430" s="28" t="s">
        <v>482</v>
      </c>
      <c r="C430" s="26">
        <v>43672</v>
      </c>
      <c r="D430" s="30" t="str">
        <f>"2 группа"</f>
        <v>2 группа</v>
      </c>
      <c r="E430" s="30" t="s">
        <v>602</v>
      </c>
      <c r="F430" s="31"/>
      <c r="G430" s="30" t="str">
        <f>"2022-08-10"</f>
        <v>2022-08-10</v>
      </c>
      <c r="H430" s="31"/>
      <c r="I430" s="30" t="str">
        <f>"2023-09-28T00:00:00"</f>
        <v>2023-09-28T00:00:00</v>
      </c>
      <c r="J430" s="31"/>
    </row>
    <row r="431" spans="1:10" ht="30">
      <c r="A431" s="31">
        <v>425</v>
      </c>
      <c r="B431" s="28" t="s">
        <v>65</v>
      </c>
      <c r="C431" s="26">
        <v>43866</v>
      </c>
      <c r="D431" s="30" t="str">
        <f>"1 группа"</f>
        <v>1 группа</v>
      </c>
      <c r="E431" s="30" t="s">
        <v>604</v>
      </c>
      <c r="F431" s="31"/>
      <c r="G431" s="30" t="str">
        <f>"2023-06-07"</f>
        <v>2023-06-07</v>
      </c>
      <c r="H431" s="31"/>
      <c r="I431" s="30" t="str">
        <f>"2023-09-25T00:00:00"</f>
        <v>2023-09-25T00:00:00</v>
      </c>
      <c r="J431" s="31"/>
    </row>
    <row r="432" spans="1:10" ht="30">
      <c r="A432" s="31">
        <v>426</v>
      </c>
      <c r="B432" s="28" t="s">
        <v>483</v>
      </c>
      <c r="C432" s="26">
        <v>43900</v>
      </c>
      <c r="D432" s="30" t="str">
        <f>"6 группа"</f>
        <v>6 группа</v>
      </c>
      <c r="E432" s="30" t="s">
        <v>604</v>
      </c>
      <c r="F432" s="31"/>
      <c r="G432" s="30" t="str">
        <f>"2023-06-07"</f>
        <v>2023-06-07</v>
      </c>
      <c r="H432" s="31"/>
      <c r="I432" s="30" t="str">
        <f>"2023-09-22T00:00:00"</f>
        <v>2023-09-22T00:00:00</v>
      </c>
      <c r="J432" s="31"/>
    </row>
    <row r="433" spans="1:10" ht="30">
      <c r="A433" s="31">
        <v>427</v>
      </c>
      <c r="B433" s="28" t="s">
        <v>70</v>
      </c>
      <c r="C433" s="26">
        <v>43715</v>
      </c>
      <c r="D433" s="30" t="str">
        <f>"12 ГРУППА"</f>
        <v>12 ГРУППА</v>
      </c>
      <c r="E433" s="30" t="s">
        <v>602</v>
      </c>
      <c r="F433" s="31"/>
      <c r="G433" s="30" t="str">
        <f>"2023-07-14"</f>
        <v>2023-07-14</v>
      </c>
      <c r="H433" s="31"/>
      <c r="I433" s="30" t="str">
        <f>"2023-09-08T00:00:00"</f>
        <v>2023-09-08T00:00:00</v>
      </c>
      <c r="J433" s="31"/>
    </row>
    <row r="434" spans="1:10" ht="30">
      <c r="A434" s="31">
        <v>428</v>
      </c>
      <c r="B434" s="28" t="s">
        <v>58</v>
      </c>
      <c r="C434" s="26">
        <v>43890</v>
      </c>
      <c r="D434" s="30" t="str">
        <f>"6 группа"</f>
        <v>6 группа</v>
      </c>
      <c r="E434" s="30" t="s">
        <v>604</v>
      </c>
      <c r="F434" s="31"/>
      <c r="G434" s="30" t="str">
        <f>"2023-07-28"</f>
        <v>2023-07-28</v>
      </c>
      <c r="H434" s="31"/>
      <c r="I434" s="30" t="str">
        <f>"2023-09-07T00:00:00"</f>
        <v>2023-09-07T00:00:00</v>
      </c>
      <c r="J434" s="31"/>
    </row>
    <row r="435" spans="1:10" ht="30">
      <c r="A435" s="31">
        <v>429</v>
      </c>
      <c r="B435" s="28" t="s">
        <v>484</v>
      </c>
      <c r="C435" s="26">
        <v>43231</v>
      </c>
      <c r="D435" s="30" t="str">
        <f>"7 группа"</f>
        <v>7 группа</v>
      </c>
      <c r="E435" s="30" t="s">
        <v>603</v>
      </c>
      <c r="F435" s="31"/>
      <c r="G435" s="30" t="str">
        <f>"2022-06-03"</f>
        <v>2022-06-03</v>
      </c>
      <c r="H435" s="31"/>
      <c r="I435" s="30" t="str">
        <f>"2023-09-07T00:00:00"</f>
        <v>2023-09-07T00:00:00</v>
      </c>
      <c r="J435" s="31"/>
    </row>
    <row r="436" spans="1:10" ht="30">
      <c r="A436" s="31">
        <v>430</v>
      </c>
      <c r="B436" s="28" t="s">
        <v>365</v>
      </c>
      <c r="C436" s="26">
        <v>43346</v>
      </c>
      <c r="D436" s="30" t="str">
        <f>"11 группа"</f>
        <v>11 группа</v>
      </c>
      <c r="E436" s="30" t="s">
        <v>603</v>
      </c>
      <c r="F436" s="31"/>
      <c r="G436" s="30" t="str">
        <f>"2021-09-13"</f>
        <v>2021-09-13</v>
      </c>
      <c r="H436" s="31"/>
      <c r="I436" s="30" t="str">
        <f>"2023-09-07T00:00:00"</f>
        <v>2023-09-07T00:00:00</v>
      </c>
      <c r="J436" s="31"/>
    </row>
    <row r="437" spans="1:10" ht="30">
      <c r="A437" s="31">
        <v>431</v>
      </c>
      <c r="B437" s="28" t="s">
        <v>485</v>
      </c>
      <c r="C437" s="26">
        <v>43000</v>
      </c>
      <c r="D437" s="30" t="str">
        <f>"5 группа"</f>
        <v>5 группа</v>
      </c>
      <c r="E437" s="30" t="s">
        <v>603</v>
      </c>
      <c r="F437" s="31"/>
      <c r="G437" s="30" t="str">
        <f>"2021-07-01"</f>
        <v>2021-07-01</v>
      </c>
      <c r="H437" s="31"/>
      <c r="I437" s="30" t="str">
        <f>"2023-09-07T00:00:00"</f>
        <v>2023-09-07T00:00:00</v>
      </c>
      <c r="J437" s="31"/>
    </row>
    <row r="438" spans="1:10" ht="45">
      <c r="A438" s="31">
        <v>432</v>
      </c>
      <c r="B438" s="28" t="s">
        <v>486</v>
      </c>
      <c r="C438" s="26">
        <v>43563</v>
      </c>
      <c r="D438" s="30" t="str">
        <f>"8 группа"</f>
        <v>8 группа</v>
      </c>
      <c r="E438" s="30" t="s">
        <v>602</v>
      </c>
      <c r="F438" s="31"/>
      <c r="G438" s="30" t="str">
        <f>"2022-06-03"</f>
        <v>2022-06-03</v>
      </c>
      <c r="H438" s="31"/>
      <c r="I438" s="30" t="str">
        <f>"2023-09-06T00:00:00"</f>
        <v>2023-09-06T00:00:00</v>
      </c>
      <c r="J438" s="31"/>
    </row>
    <row r="439" spans="1:10" ht="30">
      <c r="A439" s="31">
        <v>433</v>
      </c>
      <c r="B439" s="28" t="s">
        <v>487</v>
      </c>
      <c r="C439" s="26">
        <v>43251</v>
      </c>
      <c r="D439" s="30" t="str">
        <f>"3 группа"</f>
        <v>3 группа</v>
      </c>
      <c r="E439" s="30" t="s">
        <v>603</v>
      </c>
      <c r="F439" s="31"/>
      <c r="G439" s="30" t="str">
        <f>"2021-06-04"</f>
        <v>2021-06-04</v>
      </c>
      <c r="H439" s="31"/>
      <c r="I439" s="30" t="str">
        <f>"2023-09-06T00:00:00"</f>
        <v>2023-09-06T00:00:00</v>
      </c>
      <c r="J439" s="31"/>
    </row>
    <row r="440" spans="1:10" ht="45">
      <c r="A440" s="31">
        <v>434</v>
      </c>
      <c r="B440" s="28" t="s">
        <v>488</v>
      </c>
      <c r="C440" s="26">
        <v>43085</v>
      </c>
      <c r="D440" s="30" t="str">
        <f>"2 группа"</f>
        <v>2 группа</v>
      </c>
      <c r="E440" s="30" t="s">
        <v>604</v>
      </c>
      <c r="F440" s="31"/>
      <c r="G440" s="30" t="str">
        <f>"2021-10-21"</f>
        <v>2021-10-21</v>
      </c>
      <c r="H440" s="31"/>
      <c r="I440" s="30" t="str">
        <f>"2023-09-05T00:00:00"</f>
        <v>2023-09-05T00:00:00</v>
      </c>
      <c r="J440" s="31"/>
    </row>
    <row r="441" spans="1:10" ht="30">
      <c r="A441" s="31">
        <v>435</v>
      </c>
      <c r="B441" s="28" t="s">
        <v>489</v>
      </c>
      <c r="C441" s="26">
        <v>43191</v>
      </c>
      <c r="D441" s="30" t="str">
        <f>"10 группа"</f>
        <v>10 группа</v>
      </c>
      <c r="E441" s="30" t="s">
        <v>603</v>
      </c>
      <c r="F441" s="31"/>
      <c r="G441" s="30" t="str">
        <f>"2021-09-23"</f>
        <v>2021-09-23</v>
      </c>
      <c r="H441" s="31"/>
      <c r="I441" s="30" t="str">
        <f>"2023-09-05T00:00:00"</f>
        <v>2023-09-05T00:00:00</v>
      </c>
      <c r="J441" s="31"/>
    </row>
    <row r="442" spans="1:10" ht="30">
      <c r="A442" s="31">
        <v>436</v>
      </c>
      <c r="B442" s="28" t="s">
        <v>490</v>
      </c>
      <c r="C442" s="26">
        <v>42998</v>
      </c>
      <c r="D442" s="30" t="str">
        <f>"10 группа"</f>
        <v>10 группа</v>
      </c>
      <c r="E442" s="30" t="s">
        <v>603</v>
      </c>
      <c r="F442" s="31"/>
      <c r="G442" s="30" t="str">
        <f>"2020-09-25"</f>
        <v>2020-09-25</v>
      </c>
      <c r="H442" s="31"/>
      <c r="I442" s="30" t="str">
        <f>"2023-09-01T00:00:00"</f>
        <v>2023-09-01T00:00:00</v>
      </c>
      <c r="J442" s="31"/>
    </row>
    <row r="443" spans="1:10" ht="30">
      <c r="A443" s="31">
        <v>437</v>
      </c>
      <c r="B443" s="28" t="s">
        <v>491</v>
      </c>
      <c r="C443" s="26">
        <v>43937</v>
      </c>
      <c r="D443" s="30" t="str">
        <f>"6 ГРУППА"</f>
        <v>6 ГРУППА</v>
      </c>
      <c r="E443" s="30" t="s">
        <v>604</v>
      </c>
      <c r="F443" s="31"/>
      <c r="G443" s="30" t="str">
        <f>"2023-07-28"</f>
        <v>2023-07-28</v>
      </c>
      <c r="H443" s="31"/>
      <c r="I443" s="30" t="str">
        <f>"2023-08-31T00:00:00"</f>
        <v>2023-08-31T00:00:00</v>
      </c>
      <c r="J443" s="31"/>
    </row>
    <row r="444" spans="1:10" ht="30">
      <c r="A444" s="32">
        <v>438</v>
      </c>
      <c r="B444" s="28" t="s">
        <v>56</v>
      </c>
      <c r="C444" s="26">
        <v>43418</v>
      </c>
      <c r="D444" s="30" t="str">
        <f>"7 группа"</f>
        <v>7 группа</v>
      </c>
      <c r="E444" s="30" t="s">
        <v>310</v>
      </c>
      <c r="F444" s="31"/>
      <c r="G444" s="30" t="str">
        <f>"2023-08-28"</f>
        <v>2023-08-28</v>
      </c>
      <c r="H444" s="31"/>
      <c r="I444" s="30" t="str">
        <f>"2023-08-28T00:00:00"</f>
        <v>2023-08-28T00:00:00</v>
      </c>
      <c r="J444" s="31"/>
    </row>
    <row r="445" spans="1:10" ht="45">
      <c r="A445" s="31">
        <v>439</v>
      </c>
      <c r="B445" s="28" t="s">
        <v>492</v>
      </c>
      <c r="C445" s="26">
        <v>43040</v>
      </c>
      <c r="D445" s="30" t="str">
        <f>"5 группа"</f>
        <v>5 группа</v>
      </c>
      <c r="E445" s="30" t="s">
        <v>603</v>
      </c>
      <c r="F445" s="31"/>
      <c r="G445" s="30" t="str">
        <f>"2021-08-31"</f>
        <v>2021-08-31</v>
      </c>
      <c r="H445" s="31"/>
      <c r="I445" s="30" t="str">
        <f>"2023-08-25T00:00:00"</f>
        <v>2023-08-25T00:00:00</v>
      </c>
      <c r="J445" s="31"/>
    </row>
    <row r="446" spans="1:10" ht="45">
      <c r="A446" s="31">
        <v>440</v>
      </c>
      <c r="B446" s="28" t="s">
        <v>64</v>
      </c>
      <c r="C446" s="26">
        <v>43275</v>
      </c>
      <c r="D446" s="30" t="str">
        <f>"7 группа"</f>
        <v>7 группа</v>
      </c>
      <c r="E446" s="30" t="s">
        <v>603</v>
      </c>
      <c r="F446" s="31"/>
      <c r="G446" s="30" t="str">
        <f>"2023-08-23"</f>
        <v>2023-08-23</v>
      </c>
      <c r="H446" s="31"/>
      <c r="I446" s="30" t="str">
        <f>"2023-08-23T00:00:00"</f>
        <v>2023-08-23T00:00:00</v>
      </c>
      <c r="J446" s="31"/>
    </row>
    <row r="447" spans="1:10" ht="30">
      <c r="A447" s="31">
        <v>441</v>
      </c>
      <c r="B447" s="28" t="s">
        <v>493</v>
      </c>
      <c r="C447" s="26">
        <v>43191</v>
      </c>
      <c r="D447" s="30" t="str">
        <f>"7 группа"</f>
        <v>7 группа</v>
      </c>
      <c r="E447" s="30" t="s">
        <v>603</v>
      </c>
      <c r="F447" s="31"/>
      <c r="G447" s="30" t="str">
        <f>"2021-06-08"</f>
        <v>2021-06-08</v>
      </c>
      <c r="H447" s="31"/>
      <c r="I447" s="30" t="str">
        <f>"2023-08-22T00:00:00"</f>
        <v>2023-08-22T00:00:00</v>
      </c>
      <c r="J447" s="31"/>
    </row>
    <row r="448" spans="1:10" ht="30">
      <c r="A448" s="31">
        <v>442</v>
      </c>
      <c r="B448" s="28" t="s">
        <v>66</v>
      </c>
      <c r="C448" s="26">
        <v>43391</v>
      </c>
      <c r="D448" s="30" t="str">
        <f>"6 ГРУППА"</f>
        <v>6 ГРУППА</v>
      </c>
      <c r="E448" s="30" t="s">
        <v>604</v>
      </c>
      <c r="F448" s="31"/>
      <c r="G448" s="30" t="str">
        <f>"2023-06-27"</f>
        <v>2023-06-27</v>
      </c>
      <c r="H448" s="31"/>
      <c r="I448" s="30" t="str">
        <f>"2023-08-21T00:00:00"</f>
        <v>2023-08-21T00:00:00</v>
      </c>
      <c r="J448" s="31"/>
    </row>
    <row r="449" spans="1:10" ht="30">
      <c r="A449" s="31">
        <v>443</v>
      </c>
      <c r="B449" s="28" t="s">
        <v>494</v>
      </c>
      <c r="C449" s="26">
        <v>43668</v>
      </c>
      <c r="D449" s="30" t="str">
        <f>"13 группа"</f>
        <v>13 группа</v>
      </c>
      <c r="E449" s="30" t="s">
        <v>602</v>
      </c>
      <c r="F449" s="31"/>
      <c r="G449" s="30" t="str">
        <f>"2022-07-28"</f>
        <v>2022-07-28</v>
      </c>
      <c r="H449" s="31"/>
      <c r="I449" s="30" t="str">
        <f>"2023-08-16T00:00:00"</f>
        <v>2023-08-16T00:00:00</v>
      </c>
      <c r="J449" s="31"/>
    </row>
    <row r="450" spans="1:10" ht="30">
      <c r="A450" s="31">
        <v>444</v>
      </c>
      <c r="B450" s="28" t="s">
        <v>60</v>
      </c>
      <c r="C450" s="26">
        <v>44022</v>
      </c>
      <c r="D450" s="30" t="str">
        <f>"6 Группа"</f>
        <v>6 Группа</v>
      </c>
      <c r="E450" s="30" t="s">
        <v>604</v>
      </c>
      <c r="F450" s="31"/>
      <c r="G450" s="30" t="str">
        <f>"2023-07-21"</f>
        <v>2023-07-21</v>
      </c>
      <c r="H450" s="31"/>
      <c r="I450" s="30" t="str">
        <f t="shared" ref="I450:I455" si="8">"2023-08-14T00:00:00"</f>
        <v>2023-08-14T00:00:00</v>
      </c>
      <c r="J450" s="31"/>
    </row>
    <row r="451" spans="1:10" ht="30">
      <c r="A451" s="31">
        <v>445</v>
      </c>
      <c r="B451" s="28" t="s">
        <v>60</v>
      </c>
      <c r="C451" s="26">
        <v>44022</v>
      </c>
      <c r="D451" s="30" t="str">
        <f>"6 группа"</f>
        <v>6 группа</v>
      </c>
      <c r="E451" s="30" t="s">
        <v>604</v>
      </c>
      <c r="F451" s="31"/>
      <c r="G451" s="30" t="str">
        <f>"2023-07-21"</f>
        <v>2023-07-21</v>
      </c>
      <c r="H451" s="31"/>
      <c r="I451" s="30" t="str">
        <f t="shared" si="8"/>
        <v>2023-08-14T00:00:00</v>
      </c>
      <c r="J451" s="31"/>
    </row>
    <row r="452" spans="1:10" ht="30">
      <c r="A452" s="31">
        <v>446</v>
      </c>
      <c r="B452" s="28" t="s">
        <v>61</v>
      </c>
      <c r="C452" s="26">
        <v>43489</v>
      </c>
      <c r="D452" s="30" t="str">
        <f>"12 ГРУППА"</f>
        <v>12 ГРУППА</v>
      </c>
      <c r="E452" s="30" t="s">
        <v>602</v>
      </c>
      <c r="F452" s="31"/>
      <c r="G452" s="30" t="str">
        <f>"2023-07-14"</f>
        <v>2023-07-14</v>
      </c>
      <c r="H452" s="31"/>
      <c r="I452" s="30" t="str">
        <f t="shared" si="8"/>
        <v>2023-08-14T00:00:00</v>
      </c>
      <c r="J452" s="31"/>
    </row>
    <row r="453" spans="1:10" ht="30">
      <c r="A453" s="31">
        <v>447</v>
      </c>
      <c r="B453" s="28" t="s">
        <v>495</v>
      </c>
      <c r="C453" s="26">
        <v>43245</v>
      </c>
      <c r="D453" s="30" t="str">
        <f>"4 группа"</f>
        <v>4 группа</v>
      </c>
      <c r="E453" s="30" t="s">
        <v>603</v>
      </c>
      <c r="F453" s="31"/>
      <c r="G453" s="30" t="str">
        <f>"2023-06-05"</f>
        <v>2023-06-05</v>
      </c>
      <c r="H453" s="31"/>
      <c r="I453" s="30" t="str">
        <f t="shared" si="8"/>
        <v>2023-08-14T00:00:00</v>
      </c>
      <c r="J453" s="31"/>
    </row>
    <row r="454" spans="1:10" ht="30">
      <c r="A454" s="31">
        <v>448</v>
      </c>
      <c r="B454" s="28" t="s">
        <v>496</v>
      </c>
      <c r="C454" s="26">
        <v>42989</v>
      </c>
      <c r="D454" s="30" t="str">
        <f>"6 группа"</f>
        <v>6 группа</v>
      </c>
      <c r="E454" s="30" t="s">
        <v>603</v>
      </c>
      <c r="F454" s="31"/>
      <c r="G454" s="30" t="str">
        <f>"2022-12-12"</f>
        <v>2022-12-12</v>
      </c>
      <c r="H454" s="31"/>
      <c r="I454" s="30" t="str">
        <f t="shared" si="8"/>
        <v>2023-08-14T00:00:00</v>
      </c>
      <c r="J454" s="31"/>
    </row>
    <row r="455" spans="1:10" ht="30">
      <c r="A455" s="31">
        <v>449</v>
      </c>
      <c r="B455" s="28" t="s">
        <v>495</v>
      </c>
      <c r="C455" s="26">
        <v>43245</v>
      </c>
      <c r="D455" s="30" t="str">
        <f>"4 группа"</f>
        <v>4 группа</v>
      </c>
      <c r="E455" s="30" t="s">
        <v>602</v>
      </c>
      <c r="F455" s="31"/>
      <c r="G455" s="30" t="str">
        <f>"2021-06-08"</f>
        <v>2021-06-08</v>
      </c>
      <c r="H455" s="31"/>
      <c r="I455" s="30" t="str">
        <f t="shared" si="8"/>
        <v>2023-08-14T00:00:00</v>
      </c>
      <c r="J455" s="31"/>
    </row>
    <row r="456" spans="1:10" ht="30">
      <c r="A456" s="31">
        <v>450</v>
      </c>
      <c r="B456" s="28" t="s">
        <v>67</v>
      </c>
      <c r="C456" s="26">
        <v>43680</v>
      </c>
      <c r="D456" s="30" t="str">
        <f>"12 ГРУППА"</f>
        <v>12 ГРУППА</v>
      </c>
      <c r="E456" s="30" t="s">
        <v>602</v>
      </c>
      <c r="F456" s="31"/>
      <c r="G456" s="30" t="str">
        <f>"2023-06-27"</f>
        <v>2023-06-27</v>
      </c>
      <c r="H456" s="31"/>
      <c r="I456" s="30" t="str">
        <f>"2023-08-07T00:00:00"</f>
        <v>2023-08-07T00:00:00</v>
      </c>
      <c r="J456" s="31"/>
    </row>
    <row r="457" spans="1:10" ht="30">
      <c r="A457" s="31">
        <v>451</v>
      </c>
      <c r="B457" s="28" t="s">
        <v>497</v>
      </c>
      <c r="C457" s="26">
        <v>43297</v>
      </c>
      <c r="D457" s="30" t="str">
        <f>"4 группа"</f>
        <v>4 группа</v>
      </c>
      <c r="E457" s="30" t="s">
        <v>602</v>
      </c>
      <c r="F457" s="31"/>
      <c r="G457" s="30" t="str">
        <f>"2021-09-01"</f>
        <v>2021-09-01</v>
      </c>
      <c r="H457" s="31"/>
      <c r="I457" s="30" t="str">
        <f>"2023-08-07T00:00:00"</f>
        <v>2023-08-07T00:00:00</v>
      </c>
      <c r="J457" s="31"/>
    </row>
    <row r="458" spans="1:10" ht="30">
      <c r="A458" s="31">
        <v>452</v>
      </c>
      <c r="B458" s="28" t="s">
        <v>498</v>
      </c>
      <c r="C458" s="26">
        <v>42975</v>
      </c>
      <c r="D458" s="30" t="str">
        <f>"12 группа"</f>
        <v>12 группа</v>
      </c>
      <c r="E458" s="30" t="s">
        <v>602</v>
      </c>
      <c r="F458" s="31"/>
      <c r="G458" s="30" t="str">
        <f>"2020-09-04"</f>
        <v>2020-09-04</v>
      </c>
      <c r="H458" s="31"/>
      <c r="I458" s="30" t="str">
        <f>"2023-08-04T00:00:00"</f>
        <v>2023-08-04T00:00:00</v>
      </c>
      <c r="J458" s="31"/>
    </row>
    <row r="459" spans="1:10" ht="30">
      <c r="A459" s="31">
        <v>453</v>
      </c>
      <c r="B459" s="28" t="s">
        <v>499</v>
      </c>
      <c r="C459" s="26">
        <v>42980</v>
      </c>
      <c r="D459" s="30" t="str">
        <f>"12 группа"</f>
        <v>12 группа</v>
      </c>
      <c r="E459" s="30" t="s">
        <v>602</v>
      </c>
      <c r="F459" s="31"/>
      <c r="G459" s="30" t="str">
        <f>"2020-09-04"</f>
        <v>2020-09-04</v>
      </c>
      <c r="H459" s="31"/>
      <c r="I459" s="30" t="str">
        <f>"2023-08-04T00:00:00"</f>
        <v>2023-08-04T00:00:00</v>
      </c>
      <c r="J459" s="31"/>
    </row>
    <row r="460" spans="1:10" ht="30">
      <c r="A460" s="31">
        <v>454</v>
      </c>
      <c r="B460" s="28" t="s">
        <v>500</v>
      </c>
      <c r="C460" s="26">
        <v>43116</v>
      </c>
      <c r="D460" s="30" t="str">
        <f>"6 группа"</f>
        <v>6 группа</v>
      </c>
      <c r="E460" s="30" t="s">
        <v>603</v>
      </c>
      <c r="F460" s="31"/>
      <c r="G460" s="30" t="str">
        <f>"2021-04-07"</f>
        <v>2021-04-07</v>
      </c>
      <c r="H460" s="31"/>
      <c r="I460" s="30" t="str">
        <f>"2023-08-03T00:00:00"</f>
        <v>2023-08-03T00:00:00</v>
      </c>
      <c r="J460" s="31"/>
    </row>
    <row r="461" spans="1:10" ht="30">
      <c r="A461" s="31">
        <v>455</v>
      </c>
      <c r="B461" s="28" t="s">
        <v>326</v>
      </c>
      <c r="C461" s="26">
        <v>43628</v>
      </c>
      <c r="D461" s="30" t="str">
        <f>"8 группа"</f>
        <v>8 группа</v>
      </c>
      <c r="E461" s="30" t="s">
        <v>604</v>
      </c>
      <c r="F461" s="31"/>
      <c r="G461" s="30" t="str">
        <f>"2022-06-15"</f>
        <v>2022-06-15</v>
      </c>
      <c r="H461" s="31"/>
      <c r="I461" s="30" t="str">
        <f>"2023-08-02T00:00:00"</f>
        <v>2023-08-02T00:00:00</v>
      </c>
      <c r="J461" s="31"/>
    </row>
    <row r="462" spans="1:10" ht="30">
      <c r="A462" s="31">
        <v>456</v>
      </c>
      <c r="B462" s="28" t="s">
        <v>59</v>
      </c>
      <c r="C462" s="26">
        <v>43727</v>
      </c>
      <c r="D462" s="30" t="str">
        <f>"9 группа"</f>
        <v>9 группа</v>
      </c>
      <c r="E462" s="30" t="s">
        <v>602</v>
      </c>
      <c r="F462" s="31"/>
      <c r="G462" s="30" t="str">
        <f>"2023-06-01"</f>
        <v>2023-06-01</v>
      </c>
      <c r="H462" s="31"/>
      <c r="I462" s="30" t="str">
        <f>"2023-08-01T00:00:00"</f>
        <v>2023-08-01T00:00:00</v>
      </c>
      <c r="J462" s="31"/>
    </row>
    <row r="463" spans="1:10" ht="30">
      <c r="A463" s="31">
        <v>457</v>
      </c>
      <c r="B463" s="28" t="s">
        <v>501</v>
      </c>
      <c r="C463" s="26">
        <v>43058</v>
      </c>
      <c r="D463" s="30" t="str">
        <f>"12 группа"</f>
        <v>12 группа</v>
      </c>
      <c r="E463" s="30" t="s">
        <v>602</v>
      </c>
      <c r="F463" s="31"/>
      <c r="G463" s="30" t="str">
        <f>"2021-06-07"</f>
        <v>2021-06-07</v>
      </c>
      <c r="H463" s="31"/>
      <c r="I463" s="30" t="str">
        <f>"2023-07-28T00:00:00"</f>
        <v>2023-07-28T00:00:00</v>
      </c>
      <c r="J463" s="31"/>
    </row>
    <row r="464" spans="1:10" ht="30">
      <c r="A464" s="31">
        <v>458</v>
      </c>
      <c r="B464" s="28" t="s">
        <v>502</v>
      </c>
      <c r="C464" s="26">
        <v>43023</v>
      </c>
      <c r="D464" s="30" t="str">
        <f>"6 группа"</f>
        <v>6 группа</v>
      </c>
      <c r="E464" s="30" t="s">
        <v>603</v>
      </c>
      <c r="F464" s="31"/>
      <c r="G464" s="30" t="str">
        <f>"2021-01-26"</f>
        <v>2021-01-26</v>
      </c>
      <c r="H464" s="31"/>
      <c r="I464" s="30" t="str">
        <f>"2023-07-28T00:00:00"</f>
        <v>2023-07-28T00:00:00</v>
      </c>
      <c r="J464" s="31"/>
    </row>
    <row r="465" spans="1:10" ht="30">
      <c r="A465" s="31">
        <v>459</v>
      </c>
      <c r="B465" s="28" t="s">
        <v>503</v>
      </c>
      <c r="C465" s="26">
        <v>43019</v>
      </c>
      <c r="D465" s="30" t="str">
        <f>"6 группа"</f>
        <v>6 группа</v>
      </c>
      <c r="E465" s="30" t="s">
        <v>603</v>
      </c>
      <c r="F465" s="31"/>
      <c r="G465" s="30" t="str">
        <f>"2021-01-25"</f>
        <v>2021-01-25</v>
      </c>
      <c r="H465" s="31"/>
      <c r="I465" s="30" t="str">
        <f>"2023-07-28T00:00:00"</f>
        <v>2023-07-28T00:00:00</v>
      </c>
      <c r="J465" s="31"/>
    </row>
    <row r="466" spans="1:10" ht="30">
      <c r="A466" s="31">
        <v>460</v>
      </c>
      <c r="B466" s="28" t="s">
        <v>504</v>
      </c>
      <c r="C466" s="26">
        <v>42973</v>
      </c>
      <c r="D466" s="30" t="str">
        <f>"1 группа"</f>
        <v>1 группа</v>
      </c>
      <c r="E466" s="30" t="s">
        <v>603</v>
      </c>
      <c r="F466" s="31"/>
      <c r="G466" s="30" t="str">
        <f>"2020-09-01"</f>
        <v>2020-09-01</v>
      </c>
      <c r="H466" s="31"/>
      <c r="I466" s="30" t="str">
        <f>"2023-07-28T00:00:00"</f>
        <v>2023-07-28T00:00:00</v>
      </c>
      <c r="J466" s="31"/>
    </row>
    <row r="467" spans="1:10" ht="30">
      <c r="A467" s="31">
        <v>461</v>
      </c>
      <c r="B467" s="28" t="s">
        <v>505</v>
      </c>
      <c r="C467" s="26">
        <v>42891</v>
      </c>
      <c r="D467" s="30" t="str">
        <f>"1 группа"</f>
        <v>1 группа</v>
      </c>
      <c r="E467" s="30" t="s">
        <v>604</v>
      </c>
      <c r="F467" s="31"/>
      <c r="G467" s="30" t="str">
        <f>"2021-12-06"</f>
        <v>2021-12-06</v>
      </c>
      <c r="H467" s="31"/>
      <c r="I467" s="30" t="str">
        <f>"2023-07-26T00:00:00"</f>
        <v>2023-07-26T00:00:00</v>
      </c>
      <c r="J467" s="31"/>
    </row>
    <row r="468" spans="1:10" ht="30">
      <c r="A468" s="31">
        <v>462</v>
      </c>
      <c r="B468" s="28" t="s">
        <v>506</v>
      </c>
      <c r="C468" s="26">
        <v>42937</v>
      </c>
      <c r="D468" s="30" t="str">
        <f>"1 группа"</f>
        <v>1 группа</v>
      </c>
      <c r="E468" s="30" t="s">
        <v>603</v>
      </c>
      <c r="F468" s="31"/>
      <c r="G468" s="30" t="str">
        <f>"2020-09-02"</f>
        <v>2020-09-02</v>
      </c>
      <c r="H468" s="31"/>
      <c r="I468" s="30" t="str">
        <f>"2023-07-26T00:00:00"</f>
        <v>2023-07-26T00:00:00</v>
      </c>
      <c r="J468" s="31"/>
    </row>
    <row r="469" spans="1:10" ht="30">
      <c r="A469" s="31">
        <v>463</v>
      </c>
      <c r="B469" s="28" t="s">
        <v>507</v>
      </c>
      <c r="C469" s="26">
        <v>42973</v>
      </c>
      <c r="D469" s="30" t="str">
        <f>"6 группа"</f>
        <v>6 группа</v>
      </c>
      <c r="E469" s="30" t="s">
        <v>603</v>
      </c>
      <c r="F469" s="31"/>
      <c r="G469" s="30" t="str">
        <f>"2021-11-22"</f>
        <v>2021-11-22</v>
      </c>
      <c r="H469" s="31"/>
      <c r="I469" s="30" t="str">
        <f>"2023-07-25T00:00:00"</f>
        <v>2023-07-25T00:00:00</v>
      </c>
      <c r="J469" s="31"/>
    </row>
    <row r="470" spans="1:10" ht="30">
      <c r="A470" s="31">
        <v>464</v>
      </c>
      <c r="B470" s="28" t="s">
        <v>508</v>
      </c>
      <c r="C470" s="26">
        <v>43113</v>
      </c>
      <c r="D470" s="30" t="str">
        <f>"4 группа"</f>
        <v>4 группа</v>
      </c>
      <c r="E470" s="30" t="s">
        <v>602</v>
      </c>
      <c r="F470" s="31"/>
      <c r="G470" s="30" t="str">
        <f>"2021-09-03"</f>
        <v>2021-09-03</v>
      </c>
      <c r="H470" s="31"/>
      <c r="I470" s="30" t="str">
        <f>"2023-07-25T00:00:00"</f>
        <v>2023-07-25T00:00:00</v>
      </c>
      <c r="J470" s="31"/>
    </row>
    <row r="471" spans="1:10" ht="30">
      <c r="A471" s="31">
        <v>465</v>
      </c>
      <c r="B471" s="28" t="s">
        <v>509</v>
      </c>
      <c r="C471" s="26">
        <v>43095</v>
      </c>
      <c r="D471" s="30" t="str">
        <f>"1 группа"</f>
        <v>1 группа</v>
      </c>
      <c r="E471" s="30" t="s">
        <v>604</v>
      </c>
      <c r="F471" s="31"/>
      <c r="G471" s="30" t="str">
        <f>"2022-08-09"</f>
        <v>2022-08-09</v>
      </c>
      <c r="H471" s="31"/>
      <c r="I471" s="30" t="str">
        <f>"2023-07-21T00:00:00"</f>
        <v>2023-07-21T00:00:00</v>
      </c>
      <c r="J471" s="31"/>
    </row>
    <row r="472" spans="1:10" ht="45">
      <c r="A472" s="31">
        <v>466</v>
      </c>
      <c r="B472" s="28" t="s">
        <v>510</v>
      </c>
      <c r="C472" s="26">
        <v>43625</v>
      </c>
      <c r="D472" s="30" t="str">
        <f>"8 группа"</f>
        <v>8 группа</v>
      </c>
      <c r="E472" s="30" t="s">
        <v>604</v>
      </c>
      <c r="F472" s="31"/>
      <c r="G472" s="30" t="str">
        <f>"2022-06-15"</f>
        <v>2022-06-15</v>
      </c>
      <c r="H472" s="31"/>
      <c r="I472" s="30" t="str">
        <f>"2023-07-21T00:00:00"</f>
        <v>2023-07-21T00:00:00</v>
      </c>
      <c r="J472" s="31"/>
    </row>
    <row r="473" spans="1:10" ht="45">
      <c r="A473" s="31">
        <v>467</v>
      </c>
      <c r="B473" s="28" t="s">
        <v>64</v>
      </c>
      <c r="C473" s="26">
        <v>43275</v>
      </c>
      <c r="D473" s="30" t="str">
        <f>"11 группа"</f>
        <v>11 группа</v>
      </c>
      <c r="E473" s="30" t="s">
        <v>602</v>
      </c>
      <c r="F473" s="31"/>
      <c r="G473" s="30" t="str">
        <f>"2022-11-17"</f>
        <v>2022-11-17</v>
      </c>
      <c r="H473" s="31"/>
      <c r="I473" s="30" t="str">
        <f>"2023-07-20T00:00:00"</f>
        <v>2023-07-20T00:00:00</v>
      </c>
      <c r="J473" s="31"/>
    </row>
    <row r="474" spans="1:10" ht="30">
      <c r="A474" s="31">
        <v>468</v>
      </c>
      <c r="B474" s="28" t="s">
        <v>511</v>
      </c>
      <c r="C474" s="26">
        <v>43039</v>
      </c>
      <c r="D474" s="30" t="str">
        <f>"12 группа"</f>
        <v>12 группа</v>
      </c>
      <c r="E474" s="30" t="s">
        <v>603</v>
      </c>
      <c r="F474" s="31"/>
      <c r="G474" s="30" t="str">
        <f>"2021-07-02"</f>
        <v>2021-07-02</v>
      </c>
      <c r="H474" s="31"/>
      <c r="I474" s="30" t="str">
        <f>"2023-07-19T00:00:00"</f>
        <v>2023-07-19T00:00:00</v>
      </c>
      <c r="J474" s="31"/>
    </row>
    <row r="475" spans="1:10" ht="30">
      <c r="A475" s="31">
        <v>469</v>
      </c>
      <c r="B475" s="28" t="s">
        <v>512</v>
      </c>
      <c r="C475" s="26">
        <v>42927</v>
      </c>
      <c r="D475" s="30" t="str">
        <f>"12 группа"</f>
        <v>12 группа</v>
      </c>
      <c r="E475" s="30" t="s">
        <v>602</v>
      </c>
      <c r="F475" s="31"/>
      <c r="G475" s="30" t="str">
        <f>"2021-06-14"</f>
        <v>2021-06-14</v>
      </c>
      <c r="H475" s="31"/>
      <c r="I475" s="30" t="str">
        <f>"2023-07-19T00:00:00"</f>
        <v>2023-07-19T00:00:00</v>
      </c>
      <c r="J475" s="31"/>
    </row>
    <row r="476" spans="1:10" ht="30">
      <c r="A476" s="31">
        <v>470</v>
      </c>
      <c r="B476" s="28" t="s">
        <v>513</v>
      </c>
      <c r="C476" s="26">
        <v>42898</v>
      </c>
      <c r="D476" s="30" t="str">
        <f>"6 группа"</f>
        <v>6 группа</v>
      </c>
      <c r="E476" s="30" t="s">
        <v>604</v>
      </c>
      <c r="F476" s="31"/>
      <c r="G476" s="30" t="str">
        <f>"2020-11-30"</f>
        <v>2020-11-30</v>
      </c>
      <c r="H476" s="31"/>
      <c r="I476" s="30" t="str">
        <f>"2023-07-19T00:00:00"</f>
        <v>2023-07-19T00:00:00</v>
      </c>
      <c r="J476" s="31"/>
    </row>
    <row r="477" spans="1:10" ht="45">
      <c r="A477" s="31">
        <v>471</v>
      </c>
      <c r="B477" s="28" t="s">
        <v>514</v>
      </c>
      <c r="C477" s="26">
        <v>43047</v>
      </c>
      <c r="D477" s="30" t="str">
        <f>"12 группа"</f>
        <v>12 группа</v>
      </c>
      <c r="E477" s="30" t="s">
        <v>603</v>
      </c>
      <c r="F477" s="31"/>
      <c r="G477" s="30" t="str">
        <f>"2020-11-11"</f>
        <v>2020-11-11</v>
      </c>
      <c r="H477" s="31"/>
      <c r="I477" s="30" t="str">
        <f>"2023-07-19T00:00:00"</f>
        <v>2023-07-19T00:00:00</v>
      </c>
      <c r="J477" s="31"/>
    </row>
    <row r="478" spans="1:10" ht="45">
      <c r="A478" s="31">
        <v>472</v>
      </c>
      <c r="B478" s="28" t="s">
        <v>515</v>
      </c>
      <c r="C478" s="26">
        <v>43008</v>
      </c>
      <c r="D478" s="30" t="str">
        <f>"6 группа"</f>
        <v>6 группа</v>
      </c>
      <c r="E478" s="30" t="s">
        <v>604</v>
      </c>
      <c r="F478" s="31"/>
      <c r="G478" s="30" t="str">
        <f>"2020-10-02"</f>
        <v>2020-10-02</v>
      </c>
      <c r="H478" s="31"/>
      <c r="I478" s="30" t="str">
        <f>"2023-07-17T00:00:00"</f>
        <v>2023-07-17T00:00:00</v>
      </c>
      <c r="J478" s="31"/>
    </row>
    <row r="479" spans="1:10" ht="45">
      <c r="A479" s="31">
        <v>473</v>
      </c>
      <c r="B479" s="28" t="s">
        <v>516</v>
      </c>
      <c r="C479" s="26">
        <v>42878</v>
      </c>
      <c r="D479" s="30" t="str">
        <f>"12 группа"</f>
        <v>12 группа</v>
      </c>
      <c r="E479" s="30" t="s">
        <v>602</v>
      </c>
      <c r="F479" s="31"/>
      <c r="G479" s="30" t="str">
        <f>"2020-09-02"</f>
        <v>2020-09-02</v>
      </c>
      <c r="H479" s="31"/>
      <c r="I479" s="30" t="str">
        <f>"2023-07-17T00:00:00"</f>
        <v>2023-07-17T00:00:00</v>
      </c>
      <c r="J479" s="31"/>
    </row>
    <row r="480" spans="1:10" ht="30">
      <c r="A480" s="31">
        <v>474</v>
      </c>
      <c r="B480" s="28" t="s">
        <v>517</v>
      </c>
      <c r="C480" s="26">
        <v>42984</v>
      </c>
      <c r="D480" s="30" t="str">
        <f>"6 группа"</f>
        <v>6 группа</v>
      </c>
      <c r="E480" s="30" t="s">
        <v>603</v>
      </c>
      <c r="F480" s="31"/>
      <c r="G480" s="30" t="str">
        <f>"2021-12-15"</f>
        <v>2021-12-15</v>
      </c>
      <c r="H480" s="31"/>
      <c r="I480" s="30" t="str">
        <f>"2023-07-14T00:00:00"</f>
        <v>2023-07-14T00:00:00</v>
      </c>
      <c r="J480" s="31"/>
    </row>
    <row r="481" spans="1:10" ht="30">
      <c r="A481" s="31">
        <v>475</v>
      </c>
      <c r="B481" s="28" t="s">
        <v>518</v>
      </c>
      <c r="C481" s="26">
        <v>42752</v>
      </c>
      <c r="D481" s="30" t="str">
        <f>"1 группа"</f>
        <v>1 группа</v>
      </c>
      <c r="E481" s="30" t="s">
        <v>604</v>
      </c>
      <c r="F481" s="31"/>
      <c r="G481" s="30" t="str">
        <f>"2021-08-23"</f>
        <v>2021-08-23</v>
      </c>
      <c r="H481" s="31"/>
      <c r="I481" s="30" t="str">
        <f>"2023-07-14T00:00:00"</f>
        <v>2023-07-14T00:00:00</v>
      </c>
      <c r="J481" s="31"/>
    </row>
    <row r="482" spans="1:10" ht="30">
      <c r="A482" s="31">
        <v>476</v>
      </c>
      <c r="B482" s="28" t="s">
        <v>519</v>
      </c>
      <c r="C482" s="26">
        <v>42974</v>
      </c>
      <c r="D482" s="30" t="str">
        <f>"12 группа"</f>
        <v>12 группа</v>
      </c>
      <c r="E482" s="30" t="s">
        <v>602</v>
      </c>
      <c r="F482" s="31"/>
      <c r="G482" s="30" t="str">
        <f>"2021-06-08"</f>
        <v>2021-06-08</v>
      </c>
      <c r="H482" s="31"/>
      <c r="I482" s="30" t="str">
        <f>"2023-07-14T00:00:00"</f>
        <v>2023-07-14T00:00:00</v>
      </c>
      <c r="J482" s="31"/>
    </row>
    <row r="483" spans="1:10" ht="30">
      <c r="A483" s="31">
        <v>477</v>
      </c>
      <c r="B483" s="28" t="s">
        <v>69</v>
      </c>
      <c r="C483" s="26">
        <v>43648</v>
      </c>
      <c r="D483" s="30" t="str">
        <f>"12 ГРУППА"</f>
        <v>12 ГРУППА</v>
      </c>
      <c r="E483" s="30" t="s">
        <v>602</v>
      </c>
      <c r="F483" s="31"/>
      <c r="G483" s="30" t="str">
        <f>"2023-07-10"</f>
        <v>2023-07-10</v>
      </c>
      <c r="H483" s="31"/>
      <c r="I483" s="30" t="str">
        <f>"2023-07-10T00:00:00"</f>
        <v>2023-07-10T00:00:00</v>
      </c>
      <c r="J483" s="31"/>
    </row>
    <row r="484" spans="1:10" ht="45">
      <c r="A484" s="31">
        <v>478</v>
      </c>
      <c r="B484" s="28" t="s">
        <v>68</v>
      </c>
      <c r="C484" s="26">
        <v>43713</v>
      </c>
      <c r="D484" s="30" t="str">
        <f>"12 группа"</f>
        <v>12 группа</v>
      </c>
      <c r="E484" s="30" t="s">
        <v>602</v>
      </c>
      <c r="F484" s="31"/>
      <c r="G484" s="30" t="str">
        <f>"2023-06-29"</f>
        <v>2023-06-29</v>
      </c>
      <c r="H484" s="31"/>
      <c r="I484" s="30" t="str">
        <f>"2023-07-10T00:00:00"</f>
        <v>2023-07-10T00:00:00</v>
      </c>
      <c r="J484" s="31"/>
    </row>
    <row r="485" spans="1:10" ht="30">
      <c r="A485" s="31">
        <v>479</v>
      </c>
      <c r="B485" s="28" t="s">
        <v>520</v>
      </c>
      <c r="C485" s="26">
        <v>43032</v>
      </c>
      <c r="D485" s="30" t="str">
        <f>"11 группа"</f>
        <v>11 группа</v>
      </c>
      <c r="E485" s="30" t="s">
        <v>602</v>
      </c>
      <c r="F485" s="31"/>
      <c r="G485" s="30" t="str">
        <f>"2021-09-01"</f>
        <v>2021-09-01</v>
      </c>
      <c r="H485" s="31"/>
      <c r="I485" s="30" t="str">
        <f>"2023-07-10T00:00:00"</f>
        <v>2023-07-10T00:00:00</v>
      </c>
      <c r="J485" s="31"/>
    </row>
    <row r="486" spans="1:10" ht="30">
      <c r="A486" s="31">
        <v>480</v>
      </c>
      <c r="B486" s="28" t="s">
        <v>521</v>
      </c>
      <c r="C486" s="26">
        <v>42758</v>
      </c>
      <c r="D486" s="30" t="str">
        <f>"12 группа"</f>
        <v>12 группа</v>
      </c>
      <c r="E486" s="30" t="s">
        <v>602</v>
      </c>
      <c r="F486" s="31"/>
      <c r="G486" s="30" t="str">
        <f>"2021-08-12"</f>
        <v>2021-08-12</v>
      </c>
      <c r="H486" s="31"/>
      <c r="I486" s="30" t="str">
        <f>"2023-07-10T00:00:00"</f>
        <v>2023-07-10T00:00:00</v>
      </c>
      <c r="J486" s="31"/>
    </row>
    <row r="487" spans="1:10" ht="30">
      <c r="A487" s="31">
        <v>481</v>
      </c>
      <c r="B487" s="28" t="s">
        <v>522</v>
      </c>
      <c r="C487" s="26">
        <v>42891</v>
      </c>
      <c r="D487" s="30" t="str">
        <f>"12 группа"</f>
        <v>12 группа</v>
      </c>
      <c r="E487" s="30" t="s">
        <v>602</v>
      </c>
      <c r="F487" s="31"/>
      <c r="G487" s="30" t="str">
        <f>"2020-09-02"</f>
        <v>2020-09-02</v>
      </c>
      <c r="H487" s="31"/>
      <c r="I487" s="30" t="str">
        <f>"2023-07-10T00:00:00"</f>
        <v>2023-07-10T00:00:00</v>
      </c>
      <c r="J487" s="31"/>
    </row>
    <row r="488" spans="1:10" ht="30">
      <c r="A488" s="31">
        <v>482</v>
      </c>
      <c r="B488" s="28" t="s">
        <v>53</v>
      </c>
      <c r="C488" s="26">
        <v>43664</v>
      </c>
      <c r="D488" s="30" t="str">
        <f>"2 ГРУППА"</f>
        <v>2 ГРУППА</v>
      </c>
      <c r="E488" s="30" t="s">
        <v>602</v>
      </c>
      <c r="F488" s="31"/>
      <c r="G488" s="30" t="str">
        <f>"2023-07-04"</f>
        <v>2023-07-04</v>
      </c>
      <c r="H488" s="31"/>
      <c r="I488" s="30" t="str">
        <f>"2023-07-04T00:00:00"</f>
        <v>2023-07-04T00:00:00</v>
      </c>
      <c r="J488" s="31"/>
    </row>
    <row r="489" spans="1:10" ht="30">
      <c r="A489" s="31">
        <v>483</v>
      </c>
      <c r="B489" s="28" t="s">
        <v>523</v>
      </c>
      <c r="C489" s="26">
        <v>43059</v>
      </c>
      <c r="D489" s="30" t="str">
        <f>"12 группа"</f>
        <v>12 группа</v>
      </c>
      <c r="E489" s="30" t="s">
        <v>603</v>
      </c>
      <c r="F489" s="31"/>
      <c r="G489" s="30" t="str">
        <f>"2022-12-29"</f>
        <v>2022-12-29</v>
      </c>
      <c r="H489" s="31"/>
      <c r="I489" s="30" t="str">
        <f>"2023-07-04T00:00:00"</f>
        <v>2023-07-04T00:00:00</v>
      </c>
      <c r="J489" s="31"/>
    </row>
    <row r="490" spans="1:10" ht="45">
      <c r="A490" s="31">
        <v>484</v>
      </c>
      <c r="B490" s="28" t="s">
        <v>63</v>
      </c>
      <c r="C490" s="26">
        <v>43817</v>
      </c>
      <c r="D490" s="30" t="str">
        <f>"4 группа"</f>
        <v>4 группа</v>
      </c>
      <c r="E490" s="30" t="s">
        <v>603</v>
      </c>
      <c r="F490" s="31"/>
      <c r="G490" s="30" t="str">
        <f>"2023-01-30"</f>
        <v>2023-01-30</v>
      </c>
      <c r="H490" s="31"/>
      <c r="I490" s="30" t="str">
        <f>"2023-07-03T00:00:00"</f>
        <v>2023-07-03T00:00:00</v>
      </c>
      <c r="J490" s="31"/>
    </row>
    <row r="491" spans="1:10" ht="30">
      <c r="A491" s="31">
        <v>485</v>
      </c>
      <c r="B491" s="28" t="s">
        <v>524</v>
      </c>
      <c r="C491" s="26">
        <v>42997</v>
      </c>
      <c r="D491" s="30" t="str">
        <f>"6 группа"</f>
        <v>6 группа</v>
      </c>
      <c r="E491" s="30" t="s">
        <v>603</v>
      </c>
      <c r="F491" s="31"/>
      <c r="G491" s="30" t="str">
        <f>"2021-06-08"</f>
        <v>2021-06-08</v>
      </c>
      <c r="H491" s="31"/>
      <c r="I491" s="30" t="str">
        <f>"2023-07-03T00:00:00"</f>
        <v>2023-07-03T00:00:00</v>
      </c>
      <c r="J491" s="31"/>
    </row>
    <row r="492" spans="1:10" ht="30">
      <c r="A492" s="31">
        <v>486</v>
      </c>
      <c r="B492" s="28" t="s">
        <v>525</v>
      </c>
      <c r="C492" s="26">
        <v>42926</v>
      </c>
      <c r="D492" s="30" t="str">
        <f>"12 группа"</f>
        <v>12 группа</v>
      </c>
      <c r="E492" s="30" t="s">
        <v>603</v>
      </c>
      <c r="F492" s="31"/>
      <c r="G492" s="30" t="str">
        <f>"2022-08-15"</f>
        <v>2022-08-15</v>
      </c>
      <c r="H492" s="31"/>
      <c r="I492" s="30" t="str">
        <f>"2023-07-01T00:00:00"</f>
        <v>2023-07-01T00:00:00</v>
      </c>
      <c r="J492" s="31"/>
    </row>
    <row r="493" spans="1:10" ht="30">
      <c r="A493" s="31">
        <v>487</v>
      </c>
      <c r="B493" s="28" t="s">
        <v>526</v>
      </c>
      <c r="C493" s="26">
        <v>43033</v>
      </c>
      <c r="D493" s="30" t="str">
        <f>"12 группа"</f>
        <v>12 группа</v>
      </c>
      <c r="E493" s="30" t="s">
        <v>603</v>
      </c>
      <c r="F493" s="31"/>
      <c r="G493" s="30" t="str">
        <f>"2020-11-11"</f>
        <v>2020-11-11</v>
      </c>
      <c r="H493" s="31"/>
      <c r="I493" s="30" t="str">
        <f>"2023-07-01T00:00:00"</f>
        <v>2023-07-01T00:00:00</v>
      </c>
      <c r="J493" s="31"/>
    </row>
    <row r="494" spans="1:10" ht="45">
      <c r="A494" s="31">
        <v>488</v>
      </c>
      <c r="B494" s="28" t="s">
        <v>527</v>
      </c>
      <c r="C494" s="26">
        <v>42909</v>
      </c>
      <c r="D494" s="30" t="str">
        <f>"6 группа"</f>
        <v>6 группа</v>
      </c>
      <c r="E494" s="30" t="s">
        <v>604</v>
      </c>
      <c r="F494" s="31"/>
      <c r="G494" s="30" t="str">
        <f>"2020-09-25"</f>
        <v>2020-09-25</v>
      </c>
      <c r="H494" s="31"/>
      <c r="I494" s="30" t="str">
        <f>"2023-07-01T00:00:00"</f>
        <v>2023-07-01T00:00:00</v>
      </c>
      <c r="J494" s="31"/>
    </row>
    <row r="495" spans="1:10" ht="30">
      <c r="A495" s="31">
        <v>489</v>
      </c>
      <c r="B495" s="28" t="s">
        <v>528</v>
      </c>
      <c r="C495" s="26">
        <v>42915</v>
      </c>
      <c r="D495" s="30" t="str">
        <f>"12 группа"</f>
        <v>12 группа</v>
      </c>
      <c r="E495" s="30" t="s">
        <v>602</v>
      </c>
      <c r="F495" s="31"/>
      <c r="G495" s="30" t="str">
        <f>"2020-09-09"</f>
        <v>2020-09-09</v>
      </c>
      <c r="H495" s="31"/>
      <c r="I495" s="30" t="str">
        <f>"2023-07-01T00:00:00"</f>
        <v>2023-07-01T00:00:00</v>
      </c>
      <c r="J495" s="31"/>
    </row>
    <row r="496" spans="1:10" ht="30">
      <c r="A496" s="31">
        <v>490</v>
      </c>
      <c r="B496" s="28" t="s">
        <v>529</v>
      </c>
      <c r="C496" s="26">
        <v>42944</v>
      </c>
      <c r="D496" s="30" t="str">
        <f>"13 группа"</f>
        <v>13 группа</v>
      </c>
      <c r="E496" s="30" t="s">
        <v>604</v>
      </c>
      <c r="F496" s="31"/>
      <c r="G496" s="30" t="str">
        <f>"2022-03-03"</f>
        <v>2022-03-03</v>
      </c>
      <c r="H496" s="31"/>
      <c r="I496" s="30" t="str">
        <f>"2023-06-30T00:00:00"</f>
        <v>2023-06-30T00:00:00</v>
      </c>
      <c r="J496" s="31"/>
    </row>
    <row r="497" spans="1:10" ht="45">
      <c r="A497" s="31">
        <v>491</v>
      </c>
      <c r="B497" s="28" t="s">
        <v>530</v>
      </c>
      <c r="C497" s="26">
        <v>42867</v>
      </c>
      <c r="D497" s="30" t="str">
        <f>"2 группа"</f>
        <v>2 группа</v>
      </c>
      <c r="E497" s="30" t="s">
        <v>604</v>
      </c>
      <c r="F497" s="31"/>
      <c r="G497" s="30" t="str">
        <f>"2021-08-13"</f>
        <v>2021-08-13</v>
      </c>
      <c r="H497" s="31"/>
      <c r="I497" s="30" t="str">
        <f>"2023-06-30T00:00:00"</f>
        <v>2023-06-30T00:00:00</v>
      </c>
      <c r="J497" s="31"/>
    </row>
    <row r="498" spans="1:10" ht="30">
      <c r="A498" s="31">
        <v>492</v>
      </c>
      <c r="B498" s="28" t="s">
        <v>531</v>
      </c>
      <c r="C498" s="26">
        <v>42931</v>
      </c>
      <c r="D498" s="30" t="str">
        <f>"12 группа"</f>
        <v>12 группа</v>
      </c>
      <c r="E498" s="30" t="s">
        <v>603</v>
      </c>
      <c r="F498" s="31"/>
      <c r="G498" s="30" t="str">
        <f>"2021-06-29"</f>
        <v>2021-06-29</v>
      </c>
      <c r="H498" s="31"/>
      <c r="I498" s="30" t="str">
        <f>"2023-06-30T00:00:00"</f>
        <v>2023-06-30T00:00:00</v>
      </c>
      <c r="J498" s="31"/>
    </row>
    <row r="499" spans="1:10" ht="30">
      <c r="A499" s="31">
        <v>493</v>
      </c>
      <c r="B499" s="28" t="s">
        <v>532</v>
      </c>
      <c r="C499" s="26">
        <v>42893</v>
      </c>
      <c r="D499" s="30" t="str">
        <f>"6 группа"</f>
        <v>6 группа</v>
      </c>
      <c r="E499" s="30" t="s">
        <v>603</v>
      </c>
      <c r="F499" s="31"/>
      <c r="G499" s="30" t="str">
        <f>"2023-02-13"</f>
        <v>2023-02-13</v>
      </c>
      <c r="H499" s="31"/>
      <c r="I499" s="30" t="str">
        <f>"2023-06-29T00:00:00"</f>
        <v>2023-06-29T00:00:00</v>
      </c>
      <c r="J499" s="31"/>
    </row>
    <row r="500" spans="1:10" ht="30">
      <c r="A500" s="31">
        <v>494</v>
      </c>
      <c r="B500" s="28" t="s">
        <v>533</v>
      </c>
      <c r="C500" s="26">
        <v>42863</v>
      </c>
      <c r="D500" s="30" t="str">
        <f>"12 группа"</f>
        <v>12 группа</v>
      </c>
      <c r="E500" s="30" t="s">
        <v>603</v>
      </c>
      <c r="F500" s="31"/>
      <c r="G500" s="30" t="str">
        <f>"2022-08-18"</f>
        <v>2022-08-18</v>
      </c>
      <c r="H500" s="31"/>
      <c r="I500" s="30" t="str">
        <f>"2023-06-29T00:00:00"</f>
        <v>2023-06-29T00:00:00</v>
      </c>
      <c r="J500" s="31"/>
    </row>
    <row r="501" spans="1:10" ht="45">
      <c r="A501" s="31">
        <v>495</v>
      </c>
      <c r="B501" s="28" t="s">
        <v>534</v>
      </c>
      <c r="C501" s="26">
        <v>42813</v>
      </c>
      <c r="D501" s="30" t="str">
        <f>"2 группа"</f>
        <v>2 группа</v>
      </c>
      <c r="E501" s="30" t="s">
        <v>604</v>
      </c>
      <c r="F501" s="31"/>
      <c r="G501" s="30" t="str">
        <f>"2022-05-19"</f>
        <v>2022-05-19</v>
      </c>
      <c r="H501" s="31"/>
      <c r="I501" s="30" t="str">
        <f>"2023-06-29T00:00:00"</f>
        <v>2023-06-29T00:00:00</v>
      </c>
      <c r="J501" s="31"/>
    </row>
    <row r="502" spans="1:10" ht="30">
      <c r="A502" s="31">
        <v>496</v>
      </c>
      <c r="B502" s="28" t="s">
        <v>535</v>
      </c>
      <c r="C502" s="26">
        <v>42755</v>
      </c>
      <c r="D502" s="30" t="str">
        <f>"5 группа"</f>
        <v>5 группа</v>
      </c>
      <c r="E502" s="30" t="s">
        <v>603</v>
      </c>
      <c r="F502" s="31"/>
      <c r="G502" s="30" t="str">
        <f>"2021-11-29"</f>
        <v>2021-11-29</v>
      </c>
      <c r="H502" s="31"/>
      <c r="I502" s="30" t="str">
        <f>"2023-06-29T00:00:00"</f>
        <v>2023-06-29T00:00:00</v>
      </c>
      <c r="J502" s="31"/>
    </row>
    <row r="503" spans="1:10" ht="45">
      <c r="A503" s="31">
        <v>497</v>
      </c>
      <c r="B503" s="28" t="s">
        <v>536</v>
      </c>
      <c r="C503" s="26">
        <v>42808</v>
      </c>
      <c r="D503" s="30" t="str">
        <f>"13 группа"</f>
        <v>13 группа</v>
      </c>
      <c r="E503" s="30" t="s">
        <v>604</v>
      </c>
      <c r="F503" s="31"/>
      <c r="G503" s="30" t="str">
        <f>"2021-12-28"</f>
        <v>2021-12-28</v>
      </c>
      <c r="H503" s="31"/>
      <c r="I503" s="30" t="str">
        <f>"2023-06-27T00:00:00"</f>
        <v>2023-06-27T00:00:00</v>
      </c>
      <c r="J503" s="31"/>
    </row>
    <row r="504" spans="1:10" ht="30">
      <c r="A504" s="31">
        <v>498</v>
      </c>
      <c r="B504" s="28" t="s">
        <v>537</v>
      </c>
      <c r="C504" s="26">
        <v>42753</v>
      </c>
      <c r="D504" s="30" t="str">
        <f>"12 группа"</f>
        <v>12 группа</v>
      </c>
      <c r="E504" s="30" t="s">
        <v>603</v>
      </c>
      <c r="F504" s="31"/>
      <c r="G504" s="30" t="str">
        <f>"2021-10-05"</f>
        <v>2021-10-05</v>
      </c>
      <c r="H504" s="31"/>
      <c r="I504" s="30" t="str">
        <f>"2023-06-27T00:00:00"</f>
        <v>2023-06-27T00:00:00</v>
      </c>
      <c r="J504" s="31"/>
    </row>
    <row r="505" spans="1:10" ht="30">
      <c r="A505" s="31">
        <v>499</v>
      </c>
      <c r="B505" s="28" t="s">
        <v>538</v>
      </c>
      <c r="C505" s="26">
        <v>42715</v>
      </c>
      <c r="D505" s="30" t="str">
        <f>"13 группа"</f>
        <v>13 группа</v>
      </c>
      <c r="E505" s="30" t="s">
        <v>604</v>
      </c>
      <c r="F505" s="31"/>
      <c r="G505" s="30" t="str">
        <f>"2020-09-21"</f>
        <v>2020-09-21</v>
      </c>
      <c r="H505" s="31"/>
      <c r="I505" s="30" t="str">
        <f>"2023-06-27T00:00:00"</f>
        <v>2023-06-27T00:00:00</v>
      </c>
      <c r="J505" s="31"/>
    </row>
    <row r="506" spans="1:10" ht="30">
      <c r="A506" s="31">
        <v>500</v>
      </c>
      <c r="B506" s="28" t="s">
        <v>539</v>
      </c>
      <c r="C506" s="26">
        <v>42785</v>
      </c>
      <c r="D506" s="30" t="str">
        <f>"12 группа"</f>
        <v>12 группа</v>
      </c>
      <c r="E506" s="30" t="s">
        <v>603</v>
      </c>
      <c r="F506" s="31"/>
      <c r="G506" s="30" t="str">
        <f>"2020-09-09"</f>
        <v>2020-09-09</v>
      </c>
      <c r="H506" s="31"/>
      <c r="I506" s="30" t="str">
        <f>"2023-06-27T00:00:00"</f>
        <v>2023-06-27T00:00:00</v>
      </c>
      <c r="J506" s="31"/>
    </row>
    <row r="507" spans="1:10" ht="45">
      <c r="A507" s="31">
        <v>501</v>
      </c>
      <c r="B507" s="28" t="s">
        <v>540</v>
      </c>
      <c r="C507" s="26">
        <v>42703</v>
      </c>
      <c r="D507" s="30" t="str">
        <f>"13 группа"</f>
        <v>13 группа</v>
      </c>
      <c r="E507" s="30" t="s">
        <v>604</v>
      </c>
      <c r="F507" s="31"/>
      <c r="G507" s="30" t="str">
        <f>"2020-09-07"</f>
        <v>2020-09-07</v>
      </c>
      <c r="H507" s="31"/>
      <c r="I507" s="30" t="str">
        <f>"2023-06-27T00:00:00"</f>
        <v>2023-06-27T00:00:00</v>
      </c>
      <c r="J507" s="31"/>
    </row>
    <row r="508" spans="1:10" ht="30">
      <c r="A508" s="31">
        <v>502</v>
      </c>
      <c r="B508" s="28" t="s">
        <v>541</v>
      </c>
      <c r="C508" s="26">
        <v>42752</v>
      </c>
      <c r="D508" s="30" t="str">
        <f>"1 группа"</f>
        <v>1 группа</v>
      </c>
      <c r="E508" s="30" t="s">
        <v>604</v>
      </c>
      <c r="F508" s="31"/>
      <c r="G508" s="30" t="str">
        <f>"2021-08-23"</f>
        <v>2021-08-23</v>
      </c>
      <c r="H508" s="31"/>
      <c r="I508" s="30" t="str">
        <f>"2023-06-26T00:00:00"</f>
        <v>2023-06-26T00:00:00</v>
      </c>
      <c r="J508" s="31"/>
    </row>
    <row r="509" spans="1:10" ht="45">
      <c r="A509" s="31">
        <v>503</v>
      </c>
      <c r="B509" s="28" t="s">
        <v>542</v>
      </c>
      <c r="C509" s="26">
        <v>42785</v>
      </c>
      <c r="D509" s="30" t="str">
        <f>"12 группа"</f>
        <v>12 группа</v>
      </c>
      <c r="E509" s="30" t="s">
        <v>603</v>
      </c>
      <c r="F509" s="31"/>
      <c r="G509" s="30" t="str">
        <f>"2021-03-16"</f>
        <v>2021-03-16</v>
      </c>
      <c r="H509" s="31"/>
      <c r="I509" s="30" t="str">
        <f>"2023-06-26T00:00:00"</f>
        <v>2023-06-26T00:00:00</v>
      </c>
      <c r="J509" s="31"/>
    </row>
    <row r="510" spans="1:10" ht="30">
      <c r="A510" s="31">
        <v>504</v>
      </c>
      <c r="B510" s="28" t="s">
        <v>57</v>
      </c>
      <c r="C510" s="26">
        <v>42655</v>
      </c>
      <c r="D510" s="30" t="str">
        <f>"13 группа"</f>
        <v>13 группа</v>
      </c>
      <c r="E510" s="30" t="s">
        <v>604</v>
      </c>
      <c r="F510" s="31"/>
      <c r="G510" s="30" t="str">
        <f>"2021-03-15"</f>
        <v>2021-03-15</v>
      </c>
      <c r="H510" s="31"/>
      <c r="I510" s="30" t="str">
        <f>"2023-06-21T00:00:00"</f>
        <v>2023-06-21T00:00:00</v>
      </c>
      <c r="J510" s="31"/>
    </row>
    <row r="511" spans="1:10" ht="30">
      <c r="A511" s="31">
        <v>505</v>
      </c>
      <c r="B511" s="28" t="s">
        <v>543</v>
      </c>
      <c r="C511" s="26">
        <v>43478</v>
      </c>
      <c r="D511" s="30" t="str">
        <f>"13 группа"</f>
        <v>13 группа</v>
      </c>
      <c r="E511" s="30" t="s">
        <v>604</v>
      </c>
      <c r="F511" s="31"/>
      <c r="G511" s="30" t="str">
        <f>"2022-08-05"</f>
        <v>2022-08-05</v>
      </c>
      <c r="H511" s="31"/>
      <c r="I511" s="30" t="str">
        <f>"2023-06-20T00:00:00"</f>
        <v>2023-06-20T00:00:00</v>
      </c>
      <c r="J511" s="31"/>
    </row>
    <row r="512" spans="1:10" ht="30">
      <c r="A512" s="31">
        <v>506</v>
      </c>
      <c r="B512" s="28" t="s">
        <v>544</v>
      </c>
      <c r="C512" s="26">
        <v>42837</v>
      </c>
      <c r="D512" s="30" t="str">
        <f>"1 группа"</f>
        <v>1 группа</v>
      </c>
      <c r="E512" s="30" t="s">
        <v>603</v>
      </c>
      <c r="F512" s="31"/>
      <c r="G512" s="30" t="str">
        <f>"2020-09-17"</f>
        <v>2020-09-17</v>
      </c>
      <c r="H512" s="31"/>
      <c r="I512" s="30" t="str">
        <f>"2023-06-19T00:00:00"</f>
        <v>2023-06-19T00:00:00</v>
      </c>
      <c r="J512" s="31"/>
    </row>
    <row r="513" spans="1:10" ht="45">
      <c r="A513" s="31">
        <v>507</v>
      </c>
      <c r="B513" s="28" t="s">
        <v>545</v>
      </c>
      <c r="C513" s="26">
        <v>42927</v>
      </c>
      <c r="D513" s="30" t="str">
        <f>"1 группа"</f>
        <v>1 группа</v>
      </c>
      <c r="E513" s="30" t="s">
        <v>603</v>
      </c>
      <c r="F513" s="31"/>
      <c r="G513" s="30" t="str">
        <f>"2020-09-07"</f>
        <v>2020-09-07</v>
      </c>
      <c r="H513" s="31"/>
      <c r="I513" s="30" t="str">
        <f>"2023-06-19T00:00:00"</f>
        <v>2023-06-19T00:00:00</v>
      </c>
      <c r="J513" s="31"/>
    </row>
    <row r="514" spans="1:10" ht="45">
      <c r="A514" s="31">
        <v>508</v>
      </c>
      <c r="B514" s="28" t="s">
        <v>546</v>
      </c>
      <c r="C514" s="26">
        <v>42978</v>
      </c>
      <c r="D514" s="30" t="str">
        <f>"1 группа"</f>
        <v>1 группа</v>
      </c>
      <c r="E514" s="30" t="s">
        <v>603</v>
      </c>
      <c r="F514" s="31"/>
      <c r="G514" s="30" t="str">
        <f>"2020-09-04"</f>
        <v>2020-09-04</v>
      </c>
      <c r="H514" s="31"/>
      <c r="I514" s="30" t="str">
        <f>"2023-06-19T00:00:00"</f>
        <v>2023-06-19T00:00:00</v>
      </c>
      <c r="J514" s="31"/>
    </row>
    <row r="515" spans="1:10" ht="30">
      <c r="A515" s="31">
        <v>509</v>
      </c>
      <c r="B515" s="28" t="s">
        <v>547</v>
      </c>
      <c r="C515" s="26">
        <v>42903</v>
      </c>
      <c r="D515" s="30" t="str">
        <f>"6 группа"</f>
        <v>6 группа</v>
      </c>
      <c r="E515" s="30" t="s">
        <v>603</v>
      </c>
      <c r="F515" s="31"/>
      <c r="G515" s="30" t="str">
        <f>"2020-09-04"</f>
        <v>2020-09-04</v>
      </c>
      <c r="H515" s="31"/>
      <c r="I515" s="30" t="str">
        <f>"2023-06-19T00:00:00"</f>
        <v>2023-06-19T00:00:00</v>
      </c>
      <c r="J515" s="31"/>
    </row>
    <row r="516" spans="1:10">
      <c r="A516" s="31">
        <v>510</v>
      </c>
      <c r="B516" s="28" t="s">
        <v>548</v>
      </c>
      <c r="C516" s="26">
        <v>43591</v>
      </c>
      <c r="D516" s="30" t="str">
        <f>"2 группа"</f>
        <v>2 группа</v>
      </c>
      <c r="E516" s="30" t="s">
        <v>604</v>
      </c>
      <c r="F516" s="31"/>
      <c r="G516" s="30" t="str">
        <f>"2022-10-05"</f>
        <v>2022-10-05</v>
      </c>
      <c r="H516" s="31"/>
      <c r="I516" s="30" t="str">
        <f>"2023-06-09T00:00:00"</f>
        <v>2023-06-09T00:00:00</v>
      </c>
      <c r="J516" s="31"/>
    </row>
    <row r="517" spans="1:10" ht="45">
      <c r="A517" s="31">
        <v>511</v>
      </c>
      <c r="B517" s="28" t="s">
        <v>549</v>
      </c>
      <c r="C517" s="26">
        <v>42919</v>
      </c>
      <c r="D517" s="30" t="str">
        <f>"1 группа"</f>
        <v>1 группа</v>
      </c>
      <c r="E517" s="30" t="s">
        <v>603</v>
      </c>
      <c r="F517" s="31"/>
      <c r="G517" s="30" t="str">
        <f>"2020-09-08"</f>
        <v>2020-09-08</v>
      </c>
      <c r="H517" s="31"/>
      <c r="I517" s="30" t="str">
        <f>"2023-06-09T00:00:00"</f>
        <v>2023-06-09T00:00:00</v>
      </c>
      <c r="J517" s="31"/>
    </row>
    <row r="518" spans="1:10" ht="30">
      <c r="A518" s="31">
        <v>512</v>
      </c>
      <c r="B518" s="28" t="s">
        <v>550</v>
      </c>
      <c r="C518" s="26">
        <v>42881</v>
      </c>
      <c r="D518" s="30" t="str">
        <f>"6 группа"</f>
        <v>6 группа</v>
      </c>
      <c r="E518" s="30" t="s">
        <v>603</v>
      </c>
      <c r="F518" s="31"/>
      <c r="G518" s="30" t="str">
        <f>"2020-09-07"</f>
        <v>2020-09-07</v>
      </c>
      <c r="H518" s="31"/>
      <c r="I518" s="30" t="str">
        <f>"2023-06-08T00:00:00"</f>
        <v>2023-06-08T00:00:00</v>
      </c>
      <c r="J518" s="31"/>
    </row>
    <row r="519" spans="1:10" ht="45">
      <c r="A519" s="31">
        <v>513</v>
      </c>
      <c r="B519" s="28" t="s">
        <v>551</v>
      </c>
      <c r="C519" s="26">
        <v>42887</v>
      </c>
      <c r="D519" s="30" t="str">
        <f>"6 группа"</f>
        <v>6 группа</v>
      </c>
      <c r="E519" s="30" t="s">
        <v>603</v>
      </c>
      <c r="F519" s="31"/>
      <c r="G519" s="30" t="str">
        <f>"2020-09-02"</f>
        <v>2020-09-02</v>
      </c>
      <c r="H519" s="31"/>
      <c r="I519" s="30" t="str">
        <f>"2023-06-08T00:00:00"</f>
        <v>2023-06-08T00:00:00</v>
      </c>
      <c r="J519" s="31"/>
    </row>
    <row r="520" spans="1:10" ht="30">
      <c r="A520" s="31">
        <v>514</v>
      </c>
      <c r="B520" s="28" t="s">
        <v>552</v>
      </c>
      <c r="C520" s="26">
        <v>42816</v>
      </c>
      <c r="D520" s="30" t="str">
        <f>"13 группа"</f>
        <v>13 группа</v>
      </c>
      <c r="E520" s="30" t="s">
        <v>604</v>
      </c>
      <c r="F520" s="31"/>
      <c r="G520" s="30" t="str">
        <f>"2021-03-31"</f>
        <v>2021-03-31</v>
      </c>
      <c r="H520" s="31"/>
      <c r="I520" s="30" t="str">
        <f t="shared" ref="I520:I530" si="9">"2023-06-07T00:00:00"</f>
        <v>2023-06-07T00:00:00</v>
      </c>
      <c r="J520" s="31"/>
    </row>
    <row r="521" spans="1:10" ht="45">
      <c r="A521" s="31">
        <v>515</v>
      </c>
      <c r="B521" s="28" t="s">
        <v>553</v>
      </c>
      <c r="C521" s="26">
        <v>42866</v>
      </c>
      <c r="D521" s="30" t="str">
        <f>"6 группа"</f>
        <v>6 группа</v>
      </c>
      <c r="E521" s="30" t="s">
        <v>603</v>
      </c>
      <c r="F521" s="31"/>
      <c r="G521" s="30" t="str">
        <f>"2020-12-30"</f>
        <v>2020-12-30</v>
      </c>
      <c r="H521" s="31"/>
      <c r="I521" s="30" t="str">
        <f t="shared" si="9"/>
        <v>2023-06-07T00:00:00</v>
      </c>
      <c r="J521" s="31"/>
    </row>
    <row r="522" spans="1:10" ht="30">
      <c r="A522" s="31">
        <v>516</v>
      </c>
      <c r="B522" s="28" t="s">
        <v>554</v>
      </c>
      <c r="C522" s="26">
        <v>42845</v>
      </c>
      <c r="D522" s="30" t="str">
        <f>"1 группа"</f>
        <v>1 группа</v>
      </c>
      <c r="E522" s="30" t="s">
        <v>603</v>
      </c>
      <c r="F522" s="31"/>
      <c r="G522" s="30" t="str">
        <f>"2020-09-22"</f>
        <v>2020-09-22</v>
      </c>
      <c r="H522" s="31"/>
      <c r="I522" s="30" t="str">
        <f t="shared" si="9"/>
        <v>2023-06-07T00:00:00</v>
      </c>
      <c r="J522" s="31"/>
    </row>
    <row r="523" spans="1:10" ht="30">
      <c r="A523" s="31">
        <v>517</v>
      </c>
      <c r="B523" s="28" t="s">
        <v>555</v>
      </c>
      <c r="C523" s="26">
        <v>42859</v>
      </c>
      <c r="D523" s="30" t="str">
        <f>"12 группа"</f>
        <v>12 группа</v>
      </c>
      <c r="E523" s="30" t="s">
        <v>603</v>
      </c>
      <c r="F523" s="31"/>
      <c r="G523" s="30" t="str">
        <f>"2020-09-18"</f>
        <v>2020-09-18</v>
      </c>
      <c r="H523" s="31"/>
      <c r="I523" s="30" t="str">
        <f t="shared" si="9"/>
        <v>2023-06-07T00:00:00</v>
      </c>
      <c r="J523" s="31"/>
    </row>
    <row r="524" spans="1:10" ht="30">
      <c r="A524" s="31">
        <v>518</v>
      </c>
      <c r="B524" s="28" t="s">
        <v>556</v>
      </c>
      <c r="C524" s="26">
        <v>42851</v>
      </c>
      <c r="D524" s="30" t="str">
        <f>"1 группа"</f>
        <v>1 группа</v>
      </c>
      <c r="E524" s="30" t="s">
        <v>603</v>
      </c>
      <c r="F524" s="31"/>
      <c r="G524" s="30" t="str">
        <f>"2020-09-09"</f>
        <v>2020-09-09</v>
      </c>
      <c r="H524" s="31"/>
      <c r="I524" s="30" t="str">
        <f t="shared" si="9"/>
        <v>2023-06-07T00:00:00</v>
      </c>
      <c r="J524" s="31"/>
    </row>
    <row r="525" spans="1:10" ht="30">
      <c r="A525" s="31">
        <v>519</v>
      </c>
      <c r="B525" s="28" t="s">
        <v>557</v>
      </c>
      <c r="C525" s="26">
        <v>42908</v>
      </c>
      <c r="D525" s="30" t="str">
        <f>"1 группа"</f>
        <v>1 группа</v>
      </c>
      <c r="E525" s="30" t="s">
        <v>603</v>
      </c>
      <c r="F525" s="31"/>
      <c r="G525" s="30" t="str">
        <f>"2020-09-04"</f>
        <v>2020-09-04</v>
      </c>
      <c r="H525" s="31"/>
      <c r="I525" s="30" t="str">
        <f t="shared" si="9"/>
        <v>2023-06-07T00:00:00</v>
      </c>
      <c r="J525" s="31"/>
    </row>
    <row r="526" spans="1:10" ht="30">
      <c r="A526" s="31">
        <v>520</v>
      </c>
      <c r="B526" s="28" t="s">
        <v>558</v>
      </c>
      <c r="C526" s="26">
        <v>42840</v>
      </c>
      <c r="D526" s="30" t="str">
        <f>"6 группа"</f>
        <v>6 группа</v>
      </c>
      <c r="E526" s="30" t="s">
        <v>603</v>
      </c>
      <c r="F526" s="31"/>
      <c r="G526" s="30" t="str">
        <f>"2020-09-04"</f>
        <v>2020-09-04</v>
      </c>
      <c r="H526" s="31"/>
      <c r="I526" s="30" t="str">
        <f t="shared" si="9"/>
        <v>2023-06-07T00:00:00</v>
      </c>
      <c r="J526" s="31"/>
    </row>
    <row r="527" spans="1:10" ht="30">
      <c r="A527" s="31">
        <v>521</v>
      </c>
      <c r="B527" s="28" t="s">
        <v>559</v>
      </c>
      <c r="C527" s="26">
        <v>42780</v>
      </c>
      <c r="D527" s="30" t="str">
        <f>"6 группа"</f>
        <v>6 группа</v>
      </c>
      <c r="E527" s="30" t="s">
        <v>603</v>
      </c>
      <c r="F527" s="31"/>
      <c r="G527" s="30" t="str">
        <f>"2020-09-04"</f>
        <v>2020-09-04</v>
      </c>
      <c r="H527" s="31"/>
      <c r="I527" s="30" t="str">
        <f t="shared" si="9"/>
        <v>2023-06-07T00:00:00</v>
      </c>
      <c r="J527" s="31"/>
    </row>
    <row r="528" spans="1:10" ht="30">
      <c r="A528" s="31">
        <v>522</v>
      </c>
      <c r="B528" s="28" t="s">
        <v>560</v>
      </c>
      <c r="C528" s="26">
        <v>42822</v>
      </c>
      <c r="D528" s="30" t="str">
        <f>"1 группа"</f>
        <v>1 группа</v>
      </c>
      <c r="E528" s="30" t="s">
        <v>603</v>
      </c>
      <c r="F528" s="31"/>
      <c r="G528" s="30" t="str">
        <f>"2020-09-03"</f>
        <v>2020-09-03</v>
      </c>
      <c r="H528" s="31"/>
      <c r="I528" s="30" t="str">
        <f t="shared" si="9"/>
        <v>2023-06-07T00:00:00</v>
      </c>
      <c r="J528" s="31"/>
    </row>
    <row r="529" spans="1:10" ht="45">
      <c r="A529" s="31">
        <v>523</v>
      </c>
      <c r="B529" s="28" t="s">
        <v>561</v>
      </c>
      <c r="C529" s="26">
        <v>42780</v>
      </c>
      <c r="D529" s="30" t="str">
        <f>"6 группа"</f>
        <v>6 группа</v>
      </c>
      <c r="E529" s="30" t="s">
        <v>603</v>
      </c>
      <c r="F529" s="31"/>
      <c r="G529" s="30" t="str">
        <f>"2020-09-03"</f>
        <v>2020-09-03</v>
      </c>
      <c r="H529" s="31"/>
      <c r="I529" s="30" t="str">
        <f t="shared" si="9"/>
        <v>2023-06-07T00:00:00</v>
      </c>
      <c r="J529" s="31"/>
    </row>
    <row r="530" spans="1:10" ht="30">
      <c r="A530" s="31">
        <v>524</v>
      </c>
      <c r="B530" s="28" t="s">
        <v>562</v>
      </c>
      <c r="C530" s="26">
        <v>42713</v>
      </c>
      <c r="D530" s="30" t="str">
        <f>"2 группа"</f>
        <v>2 группа</v>
      </c>
      <c r="E530" s="30" t="s">
        <v>604</v>
      </c>
      <c r="F530" s="31"/>
      <c r="G530" s="30" t="str">
        <f>"2020-09-01"</f>
        <v>2020-09-01</v>
      </c>
      <c r="H530" s="31"/>
      <c r="I530" s="30" t="str">
        <f t="shared" si="9"/>
        <v>2023-06-07T00:00:00</v>
      </c>
      <c r="J530" s="31"/>
    </row>
    <row r="531" spans="1:10" ht="45">
      <c r="A531" s="31">
        <v>525</v>
      </c>
      <c r="B531" s="28" t="s">
        <v>563</v>
      </c>
      <c r="C531" s="26">
        <v>42931</v>
      </c>
      <c r="D531" s="30" t="str">
        <f>"2 группа"</f>
        <v>2 группа</v>
      </c>
      <c r="E531" s="30" t="s">
        <v>604</v>
      </c>
      <c r="F531" s="31"/>
      <c r="G531" s="30" t="str">
        <f>"2022-01-26"</f>
        <v>2022-01-26</v>
      </c>
      <c r="H531" s="31"/>
      <c r="I531" s="30" t="str">
        <f t="shared" ref="I531:I538" si="10">"2023-06-06T00:00:00"</f>
        <v>2023-06-06T00:00:00</v>
      </c>
      <c r="J531" s="31"/>
    </row>
    <row r="532" spans="1:10" ht="30">
      <c r="A532" s="31">
        <v>526</v>
      </c>
      <c r="B532" s="28" t="s">
        <v>564</v>
      </c>
      <c r="C532" s="26">
        <v>42857</v>
      </c>
      <c r="D532" s="30" t="str">
        <f>"13 группа"</f>
        <v>13 группа</v>
      </c>
      <c r="E532" s="30" t="s">
        <v>604</v>
      </c>
      <c r="F532" s="31"/>
      <c r="G532" s="30" t="str">
        <f>"2021-09-06"</f>
        <v>2021-09-06</v>
      </c>
      <c r="H532" s="31"/>
      <c r="I532" s="30" t="str">
        <f t="shared" si="10"/>
        <v>2023-06-06T00:00:00</v>
      </c>
      <c r="J532" s="31"/>
    </row>
    <row r="533" spans="1:10" ht="30">
      <c r="A533" s="31">
        <v>527</v>
      </c>
      <c r="B533" s="28" t="s">
        <v>565</v>
      </c>
      <c r="C533" s="26">
        <v>42779</v>
      </c>
      <c r="D533" s="30" t="str">
        <f>"6 группа"</f>
        <v>6 группа</v>
      </c>
      <c r="E533" s="30" t="s">
        <v>603</v>
      </c>
      <c r="F533" s="31"/>
      <c r="G533" s="30" t="str">
        <f>"2021-02-08"</f>
        <v>2021-02-08</v>
      </c>
      <c r="H533" s="31"/>
      <c r="I533" s="30" t="str">
        <f t="shared" si="10"/>
        <v>2023-06-06T00:00:00</v>
      </c>
      <c r="J533" s="31"/>
    </row>
    <row r="534" spans="1:10" ht="45">
      <c r="A534" s="31">
        <v>528</v>
      </c>
      <c r="B534" s="28" t="s">
        <v>566</v>
      </c>
      <c r="C534" s="26">
        <v>42730</v>
      </c>
      <c r="D534" s="30" t="str">
        <f>"7 группа"</f>
        <v>7 группа</v>
      </c>
      <c r="E534" s="30" t="s">
        <v>602</v>
      </c>
      <c r="F534" s="31"/>
      <c r="G534" s="30" t="str">
        <f>"2020-10-12"</f>
        <v>2020-10-12</v>
      </c>
      <c r="H534" s="31"/>
      <c r="I534" s="30" t="str">
        <f t="shared" si="10"/>
        <v>2023-06-06T00:00:00</v>
      </c>
      <c r="J534" s="31"/>
    </row>
    <row r="535" spans="1:10" ht="45">
      <c r="A535" s="31">
        <v>529</v>
      </c>
      <c r="B535" s="28" t="s">
        <v>567</v>
      </c>
      <c r="C535" s="26">
        <v>42726</v>
      </c>
      <c r="D535" s="30" t="str">
        <f>"13 группа"</f>
        <v>13 группа</v>
      </c>
      <c r="E535" s="30" t="s">
        <v>604</v>
      </c>
      <c r="F535" s="31"/>
      <c r="G535" s="30" t="str">
        <f>"2020-09-07"</f>
        <v>2020-09-07</v>
      </c>
      <c r="H535" s="31"/>
      <c r="I535" s="30" t="str">
        <f t="shared" si="10"/>
        <v>2023-06-06T00:00:00</v>
      </c>
      <c r="J535" s="31"/>
    </row>
    <row r="536" spans="1:10" ht="30">
      <c r="A536" s="31">
        <v>530</v>
      </c>
      <c r="B536" s="28" t="s">
        <v>568</v>
      </c>
      <c r="C536" s="26">
        <v>42821</v>
      </c>
      <c r="D536" s="30" t="str">
        <f>"6 группа"</f>
        <v>6 группа</v>
      </c>
      <c r="E536" s="30" t="s">
        <v>603</v>
      </c>
      <c r="F536" s="31"/>
      <c r="G536" s="30" t="str">
        <f>"2020-09-04"</f>
        <v>2020-09-04</v>
      </c>
      <c r="H536" s="31"/>
      <c r="I536" s="30" t="str">
        <f t="shared" si="10"/>
        <v>2023-06-06T00:00:00</v>
      </c>
      <c r="J536" s="31"/>
    </row>
    <row r="537" spans="1:10" ht="30">
      <c r="A537" s="31">
        <v>531</v>
      </c>
      <c r="B537" s="28" t="s">
        <v>569</v>
      </c>
      <c r="C537" s="26">
        <v>42768</v>
      </c>
      <c r="D537" s="30" t="str">
        <f>"1 группа"</f>
        <v>1 группа</v>
      </c>
      <c r="E537" s="30" t="s">
        <v>603</v>
      </c>
      <c r="F537" s="31"/>
      <c r="G537" s="30" t="str">
        <f>"2020-09-03"</f>
        <v>2020-09-03</v>
      </c>
      <c r="H537" s="31"/>
      <c r="I537" s="30" t="str">
        <f t="shared" si="10"/>
        <v>2023-06-06T00:00:00</v>
      </c>
      <c r="J537" s="31"/>
    </row>
    <row r="538" spans="1:10" ht="30">
      <c r="A538" s="31">
        <v>532</v>
      </c>
      <c r="B538" s="28" t="s">
        <v>570</v>
      </c>
      <c r="C538" s="26">
        <v>42771</v>
      </c>
      <c r="D538" s="30" t="str">
        <f>"6 группа"</f>
        <v>6 группа</v>
      </c>
      <c r="E538" s="30" t="s">
        <v>603</v>
      </c>
      <c r="F538" s="31"/>
      <c r="G538" s="30" t="str">
        <f>"2020-09-01"</f>
        <v>2020-09-01</v>
      </c>
      <c r="H538" s="31"/>
      <c r="I538" s="30" t="str">
        <f t="shared" si="10"/>
        <v>2023-06-06T00:00:00</v>
      </c>
      <c r="J538" s="31"/>
    </row>
    <row r="539" spans="1:10" ht="30">
      <c r="A539" s="31">
        <v>533</v>
      </c>
      <c r="B539" s="28" t="s">
        <v>54</v>
      </c>
      <c r="C539" s="26">
        <v>42991</v>
      </c>
      <c r="D539" s="30" t="str">
        <f>"4 группа"</f>
        <v>4 группа</v>
      </c>
      <c r="E539" s="30" t="s">
        <v>602</v>
      </c>
      <c r="F539" s="31"/>
      <c r="G539" s="30" t="str">
        <f>"2023-06-05"</f>
        <v>2023-06-05</v>
      </c>
      <c r="H539" s="31"/>
      <c r="I539" s="30" t="str">
        <f t="shared" ref="I539:I548" si="11">"2023-06-05T00:00:00"</f>
        <v>2023-06-05T00:00:00</v>
      </c>
      <c r="J539" s="31"/>
    </row>
    <row r="540" spans="1:10" ht="45">
      <c r="A540" s="31">
        <v>534</v>
      </c>
      <c r="B540" s="28" t="s">
        <v>571</v>
      </c>
      <c r="C540" s="26">
        <v>42618</v>
      </c>
      <c r="D540" s="30" t="str">
        <f>"5 группа"</f>
        <v>5 группа</v>
      </c>
      <c r="E540" s="30" t="s">
        <v>603</v>
      </c>
      <c r="F540" s="31"/>
      <c r="G540" s="30" t="str">
        <f>"2022-06-15"</f>
        <v>2022-06-15</v>
      </c>
      <c r="H540" s="31"/>
      <c r="I540" s="30" t="str">
        <f t="shared" si="11"/>
        <v>2023-06-05T00:00:00</v>
      </c>
      <c r="J540" s="31"/>
    </row>
    <row r="541" spans="1:10" ht="30">
      <c r="A541" s="31">
        <v>535</v>
      </c>
      <c r="B541" s="28" t="s">
        <v>572</v>
      </c>
      <c r="C541" s="26">
        <v>42881</v>
      </c>
      <c r="D541" s="30" t="str">
        <f>"5 группа"</f>
        <v>5 группа</v>
      </c>
      <c r="E541" s="30" t="s">
        <v>603</v>
      </c>
      <c r="F541" s="31"/>
      <c r="G541" s="30" t="str">
        <f>"2022-02-14"</f>
        <v>2022-02-14</v>
      </c>
      <c r="H541" s="31"/>
      <c r="I541" s="30" t="str">
        <f t="shared" si="11"/>
        <v>2023-06-05T00:00:00</v>
      </c>
      <c r="J541" s="31"/>
    </row>
    <row r="542" spans="1:10" ht="30">
      <c r="A542" s="31">
        <v>536</v>
      </c>
      <c r="B542" s="28" t="s">
        <v>573</v>
      </c>
      <c r="C542" s="26">
        <v>42801</v>
      </c>
      <c r="D542" s="30" t="str">
        <f>"6 группа"</f>
        <v>6 группа</v>
      </c>
      <c r="E542" s="30" t="s">
        <v>603</v>
      </c>
      <c r="F542" s="31"/>
      <c r="G542" s="30" t="str">
        <f>"2021-09-01"</f>
        <v>2021-09-01</v>
      </c>
      <c r="H542" s="31"/>
      <c r="I542" s="30" t="str">
        <f t="shared" si="11"/>
        <v>2023-06-05T00:00:00</v>
      </c>
      <c r="J542" s="31"/>
    </row>
    <row r="543" spans="1:10" ht="30">
      <c r="A543" s="31">
        <v>537</v>
      </c>
      <c r="B543" s="28" t="s">
        <v>574</v>
      </c>
      <c r="C543" s="26">
        <v>42676</v>
      </c>
      <c r="D543" s="30" t="str">
        <f>"8 группа"</f>
        <v>8 группа</v>
      </c>
      <c r="E543" s="30" t="s">
        <v>604</v>
      </c>
      <c r="F543" s="31"/>
      <c r="G543" s="30" t="str">
        <f>"2021-08-05"</f>
        <v>2021-08-05</v>
      </c>
      <c r="H543" s="31"/>
      <c r="I543" s="30" t="str">
        <f t="shared" si="11"/>
        <v>2023-06-05T00:00:00</v>
      </c>
      <c r="J543" s="31"/>
    </row>
    <row r="544" spans="1:10" ht="30">
      <c r="A544" s="31">
        <v>538</v>
      </c>
      <c r="B544" s="28" t="s">
        <v>575</v>
      </c>
      <c r="C544" s="26">
        <v>42920</v>
      </c>
      <c r="D544" s="30" t="str">
        <f>"5 группа"</f>
        <v>5 группа</v>
      </c>
      <c r="E544" s="30" t="s">
        <v>603</v>
      </c>
      <c r="F544" s="31"/>
      <c r="G544" s="30" t="str">
        <f>"2021-07-02"</f>
        <v>2021-07-02</v>
      </c>
      <c r="H544" s="31"/>
      <c r="I544" s="30" t="str">
        <f t="shared" si="11"/>
        <v>2023-06-05T00:00:00</v>
      </c>
      <c r="J544" s="31"/>
    </row>
    <row r="545" spans="1:10" ht="30">
      <c r="A545" s="31">
        <v>539</v>
      </c>
      <c r="B545" s="28" t="s">
        <v>576</v>
      </c>
      <c r="C545" s="26">
        <v>43065</v>
      </c>
      <c r="D545" s="30" t="str">
        <f>"5 группа"</f>
        <v>5 группа</v>
      </c>
      <c r="E545" s="30" t="s">
        <v>603</v>
      </c>
      <c r="F545" s="31"/>
      <c r="G545" s="30" t="str">
        <f>"2021-07-02"</f>
        <v>2021-07-02</v>
      </c>
      <c r="H545" s="31"/>
      <c r="I545" s="30" t="str">
        <f t="shared" si="11"/>
        <v>2023-06-05T00:00:00</v>
      </c>
      <c r="J545" s="31"/>
    </row>
    <row r="546" spans="1:10" ht="45">
      <c r="A546" s="31">
        <v>540</v>
      </c>
      <c r="B546" s="28" t="s">
        <v>577</v>
      </c>
      <c r="C546" s="26">
        <v>42904</v>
      </c>
      <c r="D546" s="30" t="str">
        <f>"5 группа"</f>
        <v>5 группа</v>
      </c>
      <c r="E546" s="30" t="s">
        <v>603</v>
      </c>
      <c r="F546" s="31"/>
      <c r="G546" s="30" t="str">
        <f>"2021-06-30"</f>
        <v>2021-06-30</v>
      </c>
      <c r="H546" s="31"/>
      <c r="I546" s="30" t="str">
        <f t="shared" si="11"/>
        <v>2023-06-05T00:00:00</v>
      </c>
      <c r="J546" s="31"/>
    </row>
    <row r="547" spans="1:10" ht="45">
      <c r="A547" s="31">
        <v>541</v>
      </c>
      <c r="B547" s="28" t="s">
        <v>578</v>
      </c>
      <c r="C547" s="26">
        <v>42718</v>
      </c>
      <c r="D547" s="30" t="str">
        <f>"5 группа"</f>
        <v>5 группа</v>
      </c>
      <c r="E547" s="30" t="s">
        <v>603</v>
      </c>
      <c r="F547" s="31"/>
      <c r="G547" s="30" t="str">
        <f>"2021-06-21"</f>
        <v>2021-06-21</v>
      </c>
      <c r="H547" s="31"/>
      <c r="I547" s="30" t="str">
        <f t="shared" si="11"/>
        <v>2023-06-05T00:00:00</v>
      </c>
      <c r="J547" s="31"/>
    </row>
    <row r="548" spans="1:10" ht="30">
      <c r="A548" s="31">
        <v>542</v>
      </c>
      <c r="B548" s="28" t="s">
        <v>579</v>
      </c>
      <c r="C548" s="26">
        <v>42713</v>
      </c>
      <c r="D548" s="30" t="str">
        <f>"5 группа"</f>
        <v>5 группа</v>
      </c>
      <c r="E548" s="30" t="s">
        <v>603</v>
      </c>
      <c r="F548" s="31"/>
      <c r="G548" s="30" t="str">
        <f>"2021-06-04"</f>
        <v>2021-06-04</v>
      </c>
      <c r="H548" s="31"/>
      <c r="I548" s="30" t="str">
        <f t="shared" si="11"/>
        <v>2023-06-05T00:00:00</v>
      </c>
      <c r="J548" s="31"/>
    </row>
    <row r="549" spans="1:10" ht="45">
      <c r="A549" s="31">
        <v>543</v>
      </c>
      <c r="B549" s="28" t="s">
        <v>580</v>
      </c>
      <c r="C549" s="26">
        <v>43237</v>
      </c>
      <c r="D549" s="30" t="str">
        <f>"10 группа"</f>
        <v>10 группа</v>
      </c>
      <c r="E549" s="30" t="s">
        <v>602</v>
      </c>
      <c r="F549" s="31"/>
      <c r="G549" s="30" t="str">
        <f>"2022-06-01"</f>
        <v>2022-06-01</v>
      </c>
      <c r="H549" s="31"/>
      <c r="I549" s="30" t="str">
        <f>"2023-06-02T00:00:00"</f>
        <v>2023-06-02T00:00:00</v>
      </c>
      <c r="J549" s="31"/>
    </row>
    <row r="550" spans="1:10" ht="30">
      <c r="A550" s="31">
        <v>544</v>
      </c>
      <c r="B550" s="28" t="s">
        <v>343</v>
      </c>
      <c r="C550" s="26">
        <v>43457</v>
      </c>
      <c r="D550" s="30" t="str">
        <f>"10 группа"</f>
        <v>10 группа</v>
      </c>
      <c r="E550" s="30" t="s">
        <v>310</v>
      </c>
      <c r="F550" s="31"/>
      <c r="G550" s="30" t="str">
        <f>"2023-06-01"</f>
        <v>2023-06-01</v>
      </c>
      <c r="H550" s="31"/>
      <c r="I550" s="30" t="str">
        <f t="shared" ref="I550:I566" si="12">"2023-06-01T00:00:00"</f>
        <v>2023-06-01T00:00:00</v>
      </c>
      <c r="J550" s="31"/>
    </row>
    <row r="551" spans="1:10" ht="30">
      <c r="A551" s="31">
        <v>545</v>
      </c>
      <c r="B551" s="28" t="s">
        <v>149</v>
      </c>
      <c r="C551" s="26">
        <v>43583</v>
      </c>
      <c r="D551" s="30" t="str">
        <f t="shared" ref="D551:D556" si="13">"9 группа"</f>
        <v>9 группа</v>
      </c>
      <c r="E551" s="30" t="s">
        <v>602</v>
      </c>
      <c r="F551" s="31"/>
      <c r="G551" s="30" t="str">
        <f>"2023-06-01"</f>
        <v>2023-06-01</v>
      </c>
      <c r="H551" s="31"/>
      <c r="I551" s="30" t="str">
        <f t="shared" si="12"/>
        <v>2023-06-01T00:00:00</v>
      </c>
      <c r="J551" s="31"/>
    </row>
    <row r="552" spans="1:10" ht="30">
      <c r="A552" s="31">
        <v>546</v>
      </c>
      <c r="B552" s="28" t="s">
        <v>52</v>
      </c>
      <c r="C552" s="26">
        <v>43784</v>
      </c>
      <c r="D552" s="30" t="str">
        <f t="shared" si="13"/>
        <v>9 группа</v>
      </c>
      <c r="E552" s="30" t="s">
        <v>602</v>
      </c>
      <c r="F552" s="31"/>
      <c r="G552" s="30" t="str">
        <f>"2023-06-01"</f>
        <v>2023-06-01</v>
      </c>
      <c r="H552" s="31"/>
      <c r="I552" s="30" t="str">
        <f t="shared" si="12"/>
        <v>2023-06-01T00:00:00</v>
      </c>
      <c r="J552" s="31"/>
    </row>
    <row r="553" spans="1:10" ht="30">
      <c r="A553" s="31">
        <v>547</v>
      </c>
      <c r="B553" s="28" t="s">
        <v>55</v>
      </c>
      <c r="C553" s="26">
        <v>43595</v>
      </c>
      <c r="D553" s="30" t="str">
        <f t="shared" si="13"/>
        <v>9 группа</v>
      </c>
      <c r="E553" s="30" t="s">
        <v>602</v>
      </c>
      <c r="F553" s="31"/>
      <c r="G553" s="30" t="str">
        <f>"2023-06-01"</f>
        <v>2023-06-01</v>
      </c>
      <c r="H553" s="31"/>
      <c r="I553" s="30" t="str">
        <f t="shared" si="12"/>
        <v>2023-06-01T00:00:00</v>
      </c>
      <c r="J553" s="31"/>
    </row>
    <row r="554" spans="1:10" ht="30">
      <c r="A554" s="31">
        <v>548</v>
      </c>
      <c r="B554" s="28" t="s">
        <v>581</v>
      </c>
      <c r="C554" s="26">
        <v>43051</v>
      </c>
      <c r="D554" s="30" t="str">
        <f t="shared" si="13"/>
        <v>9 группа</v>
      </c>
      <c r="E554" s="30" t="s">
        <v>602</v>
      </c>
      <c r="F554" s="31"/>
      <c r="G554" s="30" t="str">
        <f>"2022-09-30"</f>
        <v>2022-09-30</v>
      </c>
      <c r="H554" s="31"/>
      <c r="I554" s="30" t="str">
        <f t="shared" si="12"/>
        <v>2023-06-01T00:00:00</v>
      </c>
      <c r="J554" s="31"/>
    </row>
    <row r="555" spans="1:10" ht="30">
      <c r="A555" s="31">
        <v>549</v>
      </c>
      <c r="B555" s="28" t="s">
        <v>582</v>
      </c>
      <c r="C555" s="26">
        <v>42914</v>
      </c>
      <c r="D555" s="30" t="str">
        <f t="shared" si="13"/>
        <v>9 группа</v>
      </c>
      <c r="E555" s="30" t="s">
        <v>602</v>
      </c>
      <c r="F555" s="31"/>
      <c r="G555" s="30" t="str">
        <f>"2022-06-13"</f>
        <v>2022-06-13</v>
      </c>
      <c r="H555" s="31"/>
      <c r="I555" s="30" t="str">
        <f t="shared" si="12"/>
        <v>2023-06-01T00:00:00</v>
      </c>
      <c r="J555" s="31"/>
    </row>
    <row r="556" spans="1:10" ht="45">
      <c r="A556" s="31">
        <v>550</v>
      </c>
      <c r="B556" s="28" t="s">
        <v>583</v>
      </c>
      <c r="C556" s="26">
        <v>42914</v>
      </c>
      <c r="D556" s="30" t="str">
        <f t="shared" si="13"/>
        <v>9 группа</v>
      </c>
      <c r="E556" s="30" t="s">
        <v>602</v>
      </c>
      <c r="F556" s="31"/>
      <c r="G556" s="30" t="str">
        <f>"2022-06-02"</f>
        <v>2022-06-02</v>
      </c>
      <c r="H556" s="31"/>
      <c r="I556" s="30" t="str">
        <f t="shared" si="12"/>
        <v>2023-06-01T00:00:00</v>
      </c>
      <c r="J556" s="31"/>
    </row>
    <row r="557" spans="1:10" ht="30">
      <c r="A557" s="31">
        <v>551</v>
      </c>
      <c r="B557" s="28" t="s">
        <v>584</v>
      </c>
      <c r="C557" s="26">
        <v>42973</v>
      </c>
      <c r="D557" s="30" t="str">
        <f>"10 группа"</f>
        <v>10 группа</v>
      </c>
      <c r="E557" s="30" t="s">
        <v>602</v>
      </c>
      <c r="F557" s="31"/>
      <c r="G557" s="30" t="str">
        <f>"2022-06-01"</f>
        <v>2022-06-01</v>
      </c>
      <c r="H557" s="31"/>
      <c r="I557" s="30" t="str">
        <f t="shared" si="12"/>
        <v>2023-06-01T00:00:00</v>
      </c>
      <c r="J557" s="31"/>
    </row>
    <row r="558" spans="1:10" ht="30">
      <c r="A558" s="31">
        <v>552</v>
      </c>
      <c r="B558" s="28" t="s">
        <v>402</v>
      </c>
      <c r="C558" s="26">
        <v>43069</v>
      </c>
      <c r="D558" s="30" t="str">
        <f>"9 группа"</f>
        <v>9 группа</v>
      </c>
      <c r="E558" s="30" t="s">
        <v>602</v>
      </c>
      <c r="F558" s="31"/>
      <c r="G558" s="30" t="str">
        <f>"2022-06-01"</f>
        <v>2022-06-01</v>
      </c>
      <c r="H558" s="31"/>
      <c r="I558" s="30" t="str">
        <f t="shared" si="12"/>
        <v>2023-06-01T00:00:00</v>
      </c>
      <c r="J558" s="31"/>
    </row>
    <row r="559" spans="1:10" ht="30">
      <c r="A559" s="31">
        <v>553</v>
      </c>
      <c r="B559" s="28" t="s">
        <v>54</v>
      </c>
      <c r="C559" s="26">
        <v>42991</v>
      </c>
      <c r="D559" s="30" t="str">
        <f>"9 группа"</f>
        <v>9 группа</v>
      </c>
      <c r="E559" s="30" t="s">
        <v>602</v>
      </c>
      <c r="F559" s="31"/>
      <c r="G559" s="30" t="str">
        <f>"2021-11-22"</f>
        <v>2021-11-22</v>
      </c>
      <c r="H559" s="31"/>
      <c r="I559" s="30" t="str">
        <f t="shared" si="12"/>
        <v>2023-06-01T00:00:00</v>
      </c>
      <c r="J559" s="31"/>
    </row>
    <row r="560" spans="1:10" ht="30">
      <c r="A560" s="31">
        <v>554</v>
      </c>
      <c r="B560" s="28" t="s">
        <v>585</v>
      </c>
      <c r="C560" s="26">
        <v>42794</v>
      </c>
      <c r="D560" s="30" t="str">
        <f>"9 группа"</f>
        <v>9 группа</v>
      </c>
      <c r="E560" s="30" t="s">
        <v>602</v>
      </c>
      <c r="F560" s="31"/>
      <c r="G560" s="30" t="str">
        <f>"2021-09-06"</f>
        <v>2021-09-06</v>
      </c>
      <c r="H560" s="31"/>
      <c r="I560" s="30" t="str">
        <f t="shared" si="12"/>
        <v>2023-06-01T00:00:00</v>
      </c>
      <c r="J560" s="31"/>
    </row>
    <row r="561" spans="1:10" ht="30">
      <c r="A561" s="31">
        <v>555</v>
      </c>
      <c r="B561" s="28" t="s">
        <v>385</v>
      </c>
      <c r="C561" s="26">
        <v>43174</v>
      </c>
      <c r="D561" s="30" t="str">
        <f>"9 группа"</f>
        <v>9 группа</v>
      </c>
      <c r="E561" s="30" t="s">
        <v>602</v>
      </c>
      <c r="F561" s="31"/>
      <c r="G561" s="30" t="str">
        <f>"2021-09-06"</f>
        <v>2021-09-06</v>
      </c>
      <c r="H561" s="31"/>
      <c r="I561" s="30" t="str">
        <f t="shared" si="12"/>
        <v>2023-06-01T00:00:00</v>
      </c>
      <c r="J561" s="31"/>
    </row>
    <row r="562" spans="1:10" ht="30">
      <c r="A562" s="31">
        <v>556</v>
      </c>
      <c r="B562" s="28" t="s">
        <v>586</v>
      </c>
      <c r="C562" s="26">
        <v>42914</v>
      </c>
      <c r="D562" s="30" t="str">
        <f>"10 группа"</f>
        <v>10 группа</v>
      </c>
      <c r="E562" s="30" t="s">
        <v>602</v>
      </c>
      <c r="F562" s="31"/>
      <c r="G562" s="30" t="str">
        <f>"2021-06-04"</f>
        <v>2021-06-04</v>
      </c>
      <c r="H562" s="31"/>
      <c r="I562" s="30" t="str">
        <f t="shared" si="12"/>
        <v>2023-06-01T00:00:00</v>
      </c>
      <c r="J562" s="31"/>
    </row>
    <row r="563" spans="1:10" ht="30">
      <c r="A563" s="31">
        <v>557</v>
      </c>
      <c r="B563" s="28" t="s">
        <v>587</v>
      </c>
      <c r="C563" s="26">
        <v>43038</v>
      </c>
      <c r="D563" s="30" t="str">
        <f>"10 группа"</f>
        <v>10 группа</v>
      </c>
      <c r="E563" s="30" t="s">
        <v>602</v>
      </c>
      <c r="F563" s="31"/>
      <c r="G563" s="30" t="str">
        <f>"2021-06-02"</f>
        <v>2021-06-02</v>
      </c>
      <c r="H563" s="31"/>
      <c r="I563" s="30" t="str">
        <f t="shared" si="12"/>
        <v>2023-06-01T00:00:00</v>
      </c>
      <c r="J563" s="31"/>
    </row>
    <row r="564" spans="1:10" ht="45">
      <c r="A564" s="31">
        <v>558</v>
      </c>
      <c r="B564" s="28" t="s">
        <v>423</v>
      </c>
      <c r="C564" s="26">
        <v>43061</v>
      </c>
      <c r="D564" s="30" t="str">
        <f>"9 группа"</f>
        <v>9 группа</v>
      </c>
      <c r="E564" s="30" t="s">
        <v>602</v>
      </c>
      <c r="F564" s="31"/>
      <c r="G564" s="30" t="str">
        <f>"2021-06-02"</f>
        <v>2021-06-02</v>
      </c>
      <c r="H564" s="31"/>
      <c r="I564" s="30" t="str">
        <f t="shared" si="12"/>
        <v>2023-06-01T00:00:00</v>
      </c>
      <c r="J564" s="31"/>
    </row>
    <row r="565" spans="1:10" ht="30">
      <c r="A565" s="31">
        <v>559</v>
      </c>
      <c r="B565" s="28" t="s">
        <v>481</v>
      </c>
      <c r="C565" s="26">
        <v>42996</v>
      </c>
      <c r="D565" s="30" t="str">
        <f>"9 группа"</f>
        <v>9 группа</v>
      </c>
      <c r="E565" s="30" t="s">
        <v>602</v>
      </c>
      <c r="F565" s="31"/>
      <c r="G565" s="30" t="str">
        <f>"2020-10-08"</f>
        <v>2020-10-08</v>
      </c>
      <c r="H565" s="31"/>
      <c r="I565" s="30" t="str">
        <f t="shared" si="12"/>
        <v>2023-06-01T00:00:00</v>
      </c>
      <c r="J565" s="31"/>
    </row>
    <row r="566" spans="1:10" ht="30">
      <c r="A566" s="31">
        <v>560</v>
      </c>
      <c r="B566" s="28" t="s">
        <v>588</v>
      </c>
      <c r="C566" s="26">
        <v>42836</v>
      </c>
      <c r="D566" s="30" t="str">
        <f>"9 группа"</f>
        <v>9 группа</v>
      </c>
      <c r="E566" s="30" t="s">
        <v>602</v>
      </c>
      <c r="F566" s="31"/>
      <c r="G566" s="30" t="str">
        <f>"2020-09-08"</f>
        <v>2020-09-08</v>
      </c>
      <c r="H566" s="31"/>
      <c r="I566" s="30" t="str">
        <f t="shared" si="12"/>
        <v>2023-06-01T00:00:00</v>
      </c>
      <c r="J566" s="31"/>
    </row>
    <row r="567" spans="1:10">
      <c r="A567" s="31">
        <v>561</v>
      </c>
      <c r="B567" s="28" t="s">
        <v>184</v>
      </c>
      <c r="C567" s="26">
        <v>43561</v>
      </c>
      <c r="D567" s="30" t="str">
        <f>"2 группа"</f>
        <v>2 группа</v>
      </c>
      <c r="E567" s="30" t="s">
        <v>604</v>
      </c>
      <c r="F567" s="31"/>
      <c r="G567" s="30" t="str">
        <f>"2022-09-12"</f>
        <v>2022-09-12</v>
      </c>
      <c r="H567" s="31"/>
      <c r="I567" s="30" t="str">
        <f>"2023-04-11T00:00:00"</f>
        <v>2023-04-11T00:00:00</v>
      </c>
      <c r="J567" s="31"/>
    </row>
    <row r="568" spans="1:10" ht="30">
      <c r="A568" s="31">
        <v>562</v>
      </c>
      <c r="B568" s="28" t="s">
        <v>589</v>
      </c>
      <c r="C568" s="26">
        <v>42708</v>
      </c>
      <c r="D568" s="30" t="str">
        <f>"2 группа"</f>
        <v>2 группа</v>
      </c>
      <c r="E568" s="30" t="s">
        <v>604</v>
      </c>
      <c r="F568" s="31"/>
      <c r="G568" s="30" t="str">
        <f>"2022-02-25"</f>
        <v>2022-02-25</v>
      </c>
      <c r="H568" s="31"/>
      <c r="I568" s="30" t="str">
        <f>"2023-04-11T00:00:00"</f>
        <v>2023-04-11T00:00:00</v>
      </c>
      <c r="J568" s="31"/>
    </row>
    <row r="569" spans="1:10" ht="30">
      <c r="A569" s="31">
        <v>563</v>
      </c>
      <c r="B569" s="28" t="s">
        <v>590</v>
      </c>
      <c r="C569" s="26">
        <v>43668</v>
      </c>
      <c r="D569" s="30" t="str">
        <f>"13 группа"</f>
        <v>13 группа</v>
      </c>
      <c r="E569" s="30" t="s">
        <v>604</v>
      </c>
      <c r="F569" s="31"/>
      <c r="G569" s="30" t="str">
        <f>"2022-08-15"</f>
        <v>2022-08-15</v>
      </c>
      <c r="H569" s="31"/>
      <c r="I569" s="30" t="str">
        <f>"2023-03-15T00:00:00"</f>
        <v>2023-03-15T00:00:00</v>
      </c>
      <c r="J569" s="31"/>
    </row>
    <row r="570" spans="1:10" ht="45">
      <c r="A570" s="31">
        <v>564</v>
      </c>
      <c r="B570" s="28" t="s">
        <v>591</v>
      </c>
      <c r="C570" s="26">
        <v>43620</v>
      </c>
      <c r="D570" s="30" t="str">
        <f>"8 группа"</f>
        <v>8 группа</v>
      </c>
      <c r="E570" s="30" t="s">
        <v>604</v>
      </c>
      <c r="F570" s="31"/>
      <c r="G570" s="30" t="str">
        <f>"2022-08-18"</f>
        <v>2022-08-18</v>
      </c>
      <c r="H570" s="31"/>
      <c r="I570" s="30" t="str">
        <f>"2023-03-06T00:00:00"</f>
        <v>2023-03-06T00:00:00</v>
      </c>
      <c r="J570" s="31"/>
    </row>
    <row r="571" spans="1:10" ht="30">
      <c r="A571" s="31">
        <v>565</v>
      </c>
      <c r="B571" s="28" t="s">
        <v>592</v>
      </c>
      <c r="C571" s="26">
        <v>43285</v>
      </c>
      <c r="D571" s="30" t="str">
        <f>"3 группа"</f>
        <v>3 группа</v>
      </c>
      <c r="E571" s="30" t="s">
        <v>602</v>
      </c>
      <c r="F571" s="31"/>
      <c r="G571" s="30" t="str">
        <f>"2021-07-13"</f>
        <v>2021-07-13</v>
      </c>
      <c r="H571" s="31"/>
      <c r="I571" s="30" t="str">
        <f>"2023-02-27T00:00:00"</f>
        <v>2023-02-27T00:00:00</v>
      </c>
      <c r="J571" s="31"/>
    </row>
    <row r="572" spans="1:10" ht="45">
      <c r="A572" s="31">
        <v>566</v>
      </c>
      <c r="B572" s="28" t="s">
        <v>593</v>
      </c>
      <c r="C572" s="26">
        <v>43404</v>
      </c>
      <c r="D572" s="30" t="str">
        <f>"4 группа"</f>
        <v>4 группа</v>
      </c>
      <c r="E572" s="30" t="s">
        <v>602</v>
      </c>
      <c r="F572" s="31"/>
      <c r="G572" s="30" t="str">
        <f>"2022-08-01"</f>
        <v>2022-08-01</v>
      </c>
      <c r="H572" s="31"/>
      <c r="I572" s="30" t="str">
        <f>"2023-02-23T00:00:00"</f>
        <v>2023-02-23T00:00:00</v>
      </c>
      <c r="J572" s="31"/>
    </row>
    <row r="573" spans="1:10" ht="45">
      <c r="A573" s="31">
        <v>567</v>
      </c>
      <c r="B573" s="28" t="s">
        <v>594</v>
      </c>
      <c r="C573" s="26">
        <v>42983</v>
      </c>
      <c r="D573" s="30" t="str">
        <f>"12 группа"</f>
        <v>12 группа</v>
      </c>
      <c r="E573" s="30" t="s">
        <v>603</v>
      </c>
      <c r="F573" s="31"/>
      <c r="G573" s="30" t="str">
        <f>"2022-08-27"</f>
        <v>2022-08-27</v>
      </c>
      <c r="H573" s="31"/>
      <c r="I573" s="30" t="str">
        <f>"2023-02-15T00:00:00"</f>
        <v>2023-02-15T00:00:00</v>
      </c>
      <c r="J573" s="31"/>
    </row>
    <row r="574" spans="1:10" ht="30">
      <c r="A574" s="31">
        <v>568</v>
      </c>
      <c r="B574" s="28" t="s">
        <v>595</v>
      </c>
      <c r="C574" s="26">
        <v>42959</v>
      </c>
      <c r="D574" s="30" t="str">
        <f>"12 группа"</f>
        <v>12 группа</v>
      </c>
      <c r="E574" s="30" t="s">
        <v>603</v>
      </c>
      <c r="F574" s="31"/>
      <c r="G574" s="30" t="str">
        <f>"2022-12-19"</f>
        <v>2022-12-19</v>
      </c>
      <c r="H574" s="31"/>
      <c r="I574" s="30" t="str">
        <f>"2023-02-01T00:00:00"</f>
        <v>2023-02-01T00:00:00</v>
      </c>
      <c r="J574" s="31"/>
    </row>
    <row r="575" spans="1:10" ht="30">
      <c r="A575" s="31">
        <v>569</v>
      </c>
      <c r="B575" s="28" t="s">
        <v>62</v>
      </c>
      <c r="C575" s="26">
        <v>43781</v>
      </c>
      <c r="D575" s="30" t="str">
        <f>"13 группа"</f>
        <v>13 группа</v>
      </c>
      <c r="E575" s="30" t="s">
        <v>604</v>
      </c>
      <c r="F575" s="31"/>
      <c r="G575" s="30" t="str">
        <f>"2022-11-30"</f>
        <v>2022-11-30</v>
      </c>
      <c r="H575" s="31"/>
      <c r="I575" s="30" t="str">
        <f>"2023-01-25T00:00:00"</f>
        <v>2023-01-25T00:00:00</v>
      </c>
      <c r="J575" s="31"/>
    </row>
    <row r="576" spans="1:10" ht="45">
      <c r="A576" s="31">
        <v>570</v>
      </c>
      <c r="B576" s="28" t="s">
        <v>596</v>
      </c>
      <c r="C576" s="26">
        <v>43737</v>
      </c>
      <c r="D576" s="30" t="str">
        <f>"3 группа"</f>
        <v>3 группа</v>
      </c>
      <c r="E576" s="30" t="s">
        <v>602</v>
      </c>
      <c r="F576" s="31"/>
      <c r="G576" s="30" t="str">
        <f>"2022-10-17"</f>
        <v>2022-10-17</v>
      </c>
      <c r="H576" s="31"/>
      <c r="I576" s="30" t="str">
        <f>"2023-01-25T00:00:00"</f>
        <v>2023-01-25T00:00:00</v>
      </c>
      <c r="J576" s="31"/>
    </row>
    <row r="577" spans="1:10" ht="45">
      <c r="A577" s="31">
        <v>571</v>
      </c>
      <c r="B577" s="28" t="s">
        <v>597</v>
      </c>
      <c r="C577" s="26">
        <v>43233</v>
      </c>
      <c r="D577" s="30" t="str">
        <f>"4 группа"</f>
        <v>4 группа</v>
      </c>
      <c r="E577" s="30" t="s">
        <v>602</v>
      </c>
      <c r="F577" s="31"/>
      <c r="G577" s="30" t="str">
        <f>"2022-07-19"</f>
        <v>2022-07-19</v>
      </c>
      <c r="H577" s="31"/>
      <c r="I577" s="30" t="str">
        <f>"2023-01-23T00:00:00"</f>
        <v>2023-01-23T00:00:00</v>
      </c>
      <c r="J577" s="31"/>
    </row>
    <row r="578" spans="1:10">
      <c r="A578" s="31">
        <v>572</v>
      </c>
      <c r="B578" s="28" t="s">
        <v>598</v>
      </c>
      <c r="C578" s="26">
        <v>42877</v>
      </c>
      <c r="D578" s="30" t="str">
        <f>"7 группа"</f>
        <v>7 группа</v>
      </c>
      <c r="E578" s="30" t="s">
        <v>602</v>
      </c>
      <c r="F578" s="31"/>
      <c r="G578" s="30" t="str">
        <f>"2022-10-04"</f>
        <v>2022-10-04</v>
      </c>
      <c r="H578" s="31"/>
      <c r="I578" s="30" t="str">
        <f>"2023-01-20T00:00:00"</f>
        <v>2023-01-20T00:00:00</v>
      </c>
      <c r="J578" s="31"/>
    </row>
    <row r="579" spans="1:10" ht="45">
      <c r="A579" s="31">
        <v>573</v>
      </c>
      <c r="B579" s="28" t="s">
        <v>599</v>
      </c>
      <c r="C579" s="26">
        <v>43251</v>
      </c>
      <c r="D579" s="30" t="str">
        <f>"11 группа"</f>
        <v>11 группа</v>
      </c>
      <c r="E579" s="30" t="s">
        <v>602</v>
      </c>
      <c r="F579" s="31"/>
      <c r="G579" s="30" t="str">
        <f>"2022-08-31"</f>
        <v>2022-08-31</v>
      </c>
      <c r="H579" s="31"/>
      <c r="I579" s="30" t="str">
        <f>"2023-01-16T00:00:00"</f>
        <v>2023-01-16T00:00:00</v>
      </c>
      <c r="J579" s="31"/>
    </row>
    <row r="580" spans="1:10" ht="30">
      <c r="A580" s="31">
        <v>574</v>
      </c>
      <c r="B580" s="28" t="s">
        <v>600</v>
      </c>
      <c r="C580" s="26">
        <v>42745</v>
      </c>
      <c r="D580" s="30" t="str">
        <f>"6 группа"</f>
        <v>6 группа</v>
      </c>
      <c r="E580" s="30" t="s">
        <v>603</v>
      </c>
      <c r="F580" s="31"/>
      <c r="G580" s="30" t="str">
        <f>"2020-09-02"</f>
        <v>2020-09-02</v>
      </c>
      <c r="H580" s="31"/>
      <c r="I580" s="30" t="str">
        <f>"2023-01-10T00:00:00"</f>
        <v>2023-01-10T00:00:00</v>
      </c>
      <c r="J580" s="31"/>
    </row>
    <row r="581" spans="1:10" ht="30">
      <c r="A581" s="31">
        <v>575</v>
      </c>
      <c r="B581" s="28" t="s">
        <v>601</v>
      </c>
      <c r="C581" s="26">
        <v>42707</v>
      </c>
      <c r="D581" s="30" t="str">
        <f>"2 группа"</f>
        <v>2 группа</v>
      </c>
      <c r="E581" s="30" t="s">
        <v>604</v>
      </c>
      <c r="F581" s="31"/>
      <c r="G581" s="30" t="str">
        <f>"2021-03-31"</f>
        <v>2021-03-31</v>
      </c>
      <c r="H581" s="31"/>
      <c r="I581" s="30" t="str">
        <f>"2023-01-09T00:00:00"</f>
        <v>2023-01-09T00:00:00</v>
      </c>
      <c r="J581" s="31"/>
    </row>
    <row r="582" spans="1:10" ht="30">
      <c r="A582" s="31">
        <v>576</v>
      </c>
      <c r="B582" s="28" t="s">
        <v>478</v>
      </c>
      <c r="C582" s="26">
        <v>43133</v>
      </c>
      <c r="D582" s="30" t="str">
        <f>"11 группа"</f>
        <v>11 группа</v>
      </c>
      <c r="E582" s="30" t="s">
        <v>602</v>
      </c>
      <c r="F582" s="31"/>
      <c r="G582" s="30" t="str">
        <f>"2022-10-26"</f>
        <v>2022-10-26</v>
      </c>
      <c r="H582" s="31"/>
      <c r="I582" s="30" t="str">
        <f>"2023-01-05T00:00:00"</f>
        <v>2023-01-05T00:00:00</v>
      </c>
      <c r="J582" s="31"/>
    </row>
    <row r="583" spans="1:10" ht="15.75">
      <c r="A583" s="4" t="s">
        <v>605</v>
      </c>
      <c r="B583" s="4"/>
      <c r="C583" s="4"/>
      <c r="D583" s="4"/>
      <c r="E583" s="4"/>
      <c r="F583" s="33"/>
    </row>
  </sheetData>
  <sortState ref="B8:J59">
    <sortCondition ref="D8:D59" customList="1 группа,2 группа,3 группа,4 группа,5 группа,6 группа,7 группа,8 группа,9 группа,10 группа,11 группа,12 группа,13 группа"/>
  </sortState>
  <dataConsolidate>
    <dataRefs count="1">
      <dataRef ref="C8" sheet="П 3"/>
    </dataRefs>
  </dataConsolidate>
  <mergeCells count="238">
    <mergeCell ref="E9:F9"/>
    <mergeCell ref="E10:F10"/>
    <mergeCell ref="G6:H6"/>
    <mergeCell ref="I6:J6"/>
    <mergeCell ref="E2:J2"/>
    <mergeCell ref="A3:J5"/>
    <mergeCell ref="E8:F8"/>
    <mergeCell ref="E16:F16"/>
    <mergeCell ref="E17:F17"/>
    <mergeCell ref="E18:F18"/>
    <mergeCell ref="E19:F19"/>
    <mergeCell ref="E20:F20"/>
    <mergeCell ref="E11:F11"/>
    <mergeCell ref="E12:F12"/>
    <mergeCell ref="E13:F13"/>
    <mergeCell ref="E14:F14"/>
    <mergeCell ref="E15:F15"/>
    <mergeCell ref="E26:F26"/>
    <mergeCell ref="E27:F27"/>
    <mergeCell ref="E28:F28"/>
    <mergeCell ref="E29:F29"/>
    <mergeCell ref="E30:F30"/>
    <mergeCell ref="E21:F21"/>
    <mergeCell ref="E22:F22"/>
    <mergeCell ref="E23:F23"/>
    <mergeCell ref="E24:F24"/>
    <mergeCell ref="E25:F25"/>
    <mergeCell ref="E36:F36"/>
    <mergeCell ref="E37:F37"/>
    <mergeCell ref="E38:F38"/>
    <mergeCell ref="E39:F39"/>
    <mergeCell ref="E40:F40"/>
    <mergeCell ref="E31:F31"/>
    <mergeCell ref="E32:F32"/>
    <mergeCell ref="E33:F33"/>
    <mergeCell ref="E34:F34"/>
    <mergeCell ref="E35:F35"/>
    <mergeCell ref="E46:F46"/>
    <mergeCell ref="E47:F47"/>
    <mergeCell ref="E48:F48"/>
    <mergeCell ref="E49:F49"/>
    <mergeCell ref="E50:F50"/>
    <mergeCell ref="E41:F41"/>
    <mergeCell ref="E42:F42"/>
    <mergeCell ref="E43:F43"/>
    <mergeCell ref="E44:F44"/>
    <mergeCell ref="E45:F45"/>
    <mergeCell ref="E56:F56"/>
    <mergeCell ref="E57:F57"/>
    <mergeCell ref="E58:F58"/>
    <mergeCell ref="E59:F59"/>
    <mergeCell ref="E60:F60"/>
    <mergeCell ref="E51:F51"/>
    <mergeCell ref="E52:F52"/>
    <mergeCell ref="E53:F53"/>
    <mergeCell ref="E54:F54"/>
    <mergeCell ref="E55:F55"/>
    <mergeCell ref="E66:F66"/>
    <mergeCell ref="E67:F67"/>
    <mergeCell ref="E68:F68"/>
    <mergeCell ref="E69:F69"/>
    <mergeCell ref="E70:F70"/>
    <mergeCell ref="E61:F61"/>
    <mergeCell ref="E62:F62"/>
    <mergeCell ref="E63:F63"/>
    <mergeCell ref="E64:F64"/>
    <mergeCell ref="E65:F65"/>
    <mergeCell ref="E76:F76"/>
    <mergeCell ref="E77:F77"/>
    <mergeCell ref="E78:F78"/>
    <mergeCell ref="E79:F79"/>
    <mergeCell ref="E80:F80"/>
    <mergeCell ref="E71:F71"/>
    <mergeCell ref="E72:F72"/>
    <mergeCell ref="E73:F73"/>
    <mergeCell ref="E74:F74"/>
    <mergeCell ref="E75:F75"/>
    <mergeCell ref="E86:F86"/>
    <mergeCell ref="E87:F87"/>
    <mergeCell ref="E88:F88"/>
    <mergeCell ref="E89:F89"/>
    <mergeCell ref="E90:F90"/>
    <mergeCell ref="E81:F81"/>
    <mergeCell ref="E82:F82"/>
    <mergeCell ref="E83:F83"/>
    <mergeCell ref="E84:F84"/>
    <mergeCell ref="E85:F85"/>
    <mergeCell ref="E96:F96"/>
    <mergeCell ref="E97:F97"/>
    <mergeCell ref="E98:F98"/>
    <mergeCell ref="E99:F99"/>
    <mergeCell ref="E100:F100"/>
    <mergeCell ref="E91:F91"/>
    <mergeCell ref="E92:F92"/>
    <mergeCell ref="E93:F93"/>
    <mergeCell ref="E94:F94"/>
    <mergeCell ref="E95:F95"/>
    <mergeCell ref="E106:F106"/>
    <mergeCell ref="E107:F107"/>
    <mergeCell ref="E108:F108"/>
    <mergeCell ref="E109:F109"/>
    <mergeCell ref="E110:F110"/>
    <mergeCell ref="E101:F101"/>
    <mergeCell ref="E102:F102"/>
    <mergeCell ref="E103:F103"/>
    <mergeCell ref="E104:F104"/>
    <mergeCell ref="E105:F105"/>
    <mergeCell ref="E116:F116"/>
    <mergeCell ref="E117:F117"/>
    <mergeCell ref="E118:F118"/>
    <mergeCell ref="E119:F119"/>
    <mergeCell ref="E120:F120"/>
    <mergeCell ref="E111:F111"/>
    <mergeCell ref="E112:F112"/>
    <mergeCell ref="E113:F113"/>
    <mergeCell ref="E114:F114"/>
    <mergeCell ref="E115:F115"/>
    <mergeCell ref="E126:F126"/>
    <mergeCell ref="E127:F127"/>
    <mergeCell ref="E128:F128"/>
    <mergeCell ref="E129:F129"/>
    <mergeCell ref="E130:F130"/>
    <mergeCell ref="E121:F121"/>
    <mergeCell ref="E122:F122"/>
    <mergeCell ref="E123:F123"/>
    <mergeCell ref="E124:F124"/>
    <mergeCell ref="E125:F125"/>
    <mergeCell ref="E136:F136"/>
    <mergeCell ref="E137:F137"/>
    <mergeCell ref="E138:F138"/>
    <mergeCell ref="E139:F139"/>
    <mergeCell ref="E140:F140"/>
    <mergeCell ref="E131:F131"/>
    <mergeCell ref="E132:F132"/>
    <mergeCell ref="E133:F133"/>
    <mergeCell ref="E134:F134"/>
    <mergeCell ref="E135:F135"/>
    <mergeCell ref="E146:F146"/>
    <mergeCell ref="E147:F147"/>
    <mergeCell ref="E148:F148"/>
    <mergeCell ref="E149:F149"/>
    <mergeCell ref="E150:F150"/>
    <mergeCell ref="E141:F141"/>
    <mergeCell ref="E142:F142"/>
    <mergeCell ref="E143:F143"/>
    <mergeCell ref="E144:F144"/>
    <mergeCell ref="E145:F145"/>
    <mergeCell ref="E156:F156"/>
    <mergeCell ref="E157:F157"/>
    <mergeCell ref="E158:F158"/>
    <mergeCell ref="E159:F159"/>
    <mergeCell ref="E160:F160"/>
    <mergeCell ref="E151:F151"/>
    <mergeCell ref="E152:F152"/>
    <mergeCell ref="E153:F153"/>
    <mergeCell ref="E154:F154"/>
    <mergeCell ref="E155:F155"/>
    <mergeCell ref="E166:F166"/>
    <mergeCell ref="E167:F167"/>
    <mergeCell ref="E168:F168"/>
    <mergeCell ref="E169:F169"/>
    <mergeCell ref="E170:F170"/>
    <mergeCell ref="E161:F161"/>
    <mergeCell ref="E162:F162"/>
    <mergeCell ref="E163:F163"/>
    <mergeCell ref="E164:F164"/>
    <mergeCell ref="E165:F165"/>
    <mergeCell ref="E176:F176"/>
    <mergeCell ref="E177:F177"/>
    <mergeCell ref="E178:F178"/>
    <mergeCell ref="E179:F179"/>
    <mergeCell ref="E180:F180"/>
    <mergeCell ref="E171:F171"/>
    <mergeCell ref="E172:F172"/>
    <mergeCell ref="E173:F173"/>
    <mergeCell ref="E174:F174"/>
    <mergeCell ref="E175:F175"/>
    <mergeCell ref="E186:F186"/>
    <mergeCell ref="E187:F187"/>
    <mergeCell ref="E188:F188"/>
    <mergeCell ref="E189:F189"/>
    <mergeCell ref="E190:F190"/>
    <mergeCell ref="E181:F181"/>
    <mergeCell ref="E182:F182"/>
    <mergeCell ref="E183:F183"/>
    <mergeCell ref="E184:F184"/>
    <mergeCell ref="E185:F185"/>
    <mergeCell ref="E196:F196"/>
    <mergeCell ref="E197:F197"/>
    <mergeCell ref="E198:F198"/>
    <mergeCell ref="E199:F199"/>
    <mergeCell ref="E200:F200"/>
    <mergeCell ref="E191:F191"/>
    <mergeCell ref="E192:F192"/>
    <mergeCell ref="E193:F193"/>
    <mergeCell ref="E194:F194"/>
    <mergeCell ref="E195:F195"/>
    <mergeCell ref="E206:F206"/>
    <mergeCell ref="E207:F207"/>
    <mergeCell ref="E208:F208"/>
    <mergeCell ref="E209:F209"/>
    <mergeCell ref="E210:F210"/>
    <mergeCell ref="E201:F201"/>
    <mergeCell ref="E202:F202"/>
    <mergeCell ref="E203:F203"/>
    <mergeCell ref="E204:F204"/>
    <mergeCell ref="E205:F205"/>
    <mergeCell ref="E216:F216"/>
    <mergeCell ref="E217:F217"/>
    <mergeCell ref="E218:F218"/>
    <mergeCell ref="E219:F219"/>
    <mergeCell ref="E220:F220"/>
    <mergeCell ref="E211:F211"/>
    <mergeCell ref="E212:F212"/>
    <mergeCell ref="E213:F213"/>
    <mergeCell ref="E214:F214"/>
    <mergeCell ref="E215:F215"/>
    <mergeCell ref="E226:F226"/>
    <mergeCell ref="E227:F227"/>
    <mergeCell ref="E228:F228"/>
    <mergeCell ref="E229:F229"/>
    <mergeCell ref="E230:F230"/>
    <mergeCell ref="E221:F221"/>
    <mergeCell ref="E222:F222"/>
    <mergeCell ref="E223:F223"/>
    <mergeCell ref="E224:F224"/>
    <mergeCell ref="E225:F225"/>
    <mergeCell ref="E241:F241"/>
    <mergeCell ref="E236:F236"/>
    <mergeCell ref="E237:F237"/>
    <mergeCell ref="E238:F238"/>
    <mergeCell ref="E239:F239"/>
    <mergeCell ref="E240:F240"/>
    <mergeCell ref="E231:F231"/>
    <mergeCell ref="E232:F232"/>
    <mergeCell ref="E233:F233"/>
    <mergeCell ref="E234:F234"/>
    <mergeCell ref="E235:F235"/>
  </mergeCells>
  <pageMargins left="0" right="0" top="0" bottom="0" header="0" footer="0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J10"/>
  <sheetViews>
    <sheetView workbookViewId="0">
      <selection activeCell="H4" sqref="H4"/>
    </sheetView>
  </sheetViews>
  <sheetFormatPr defaultColWidth="9.140625" defaultRowHeight="15"/>
  <cols>
    <col min="1" max="1" width="1.140625" style="1" customWidth="1"/>
    <col min="2" max="2" width="4" style="1" customWidth="1"/>
    <col min="3" max="3" width="26.7109375" style="1" customWidth="1"/>
    <col min="4" max="4" width="9.7109375" style="1" customWidth="1"/>
    <col min="5" max="5" width="21.7109375" style="1" customWidth="1"/>
    <col min="6" max="6" width="18.42578125" style="1" customWidth="1"/>
    <col min="7" max="7" width="24.28515625" style="1" customWidth="1"/>
    <col min="8" max="8" width="26.5703125" style="1" customWidth="1"/>
    <col min="9" max="9" width="14.85546875" style="1" customWidth="1"/>
    <col min="10" max="10" width="14.42578125" style="1" customWidth="1"/>
    <col min="11" max="16384" width="9.140625" style="1"/>
  </cols>
  <sheetData>
    <row r="1" spans="2:10" ht="19.5" customHeight="1">
      <c r="E1" s="6"/>
      <c r="F1" s="6"/>
      <c r="G1" s="43" t="s">
        <v>23</v>
      </c>
      <c r="H1" s="43"/>
    </row>
    <row r="2" spans="2:10" s="2" customFormat="1" ht="60" customHeight="1">
      <c r="B2" s="42" t="s">
        <v>32</v>
      </c>
      <c r="C2" s="42"/>
      <c r="D2" s="42"/>
      <c r="E2" s="42"/>
      <c r="F2" s="42"/>
      <c r="G2" s="42"/>
      <c r="H2" s="42"/>
      <c r="I2" s="6"/>
      <c r="J2" s="6"/>
    </row>
    <row r="3" spans="2:10" s="2" customFormat="1" ht="23.25" customHeight="1">
      <c r="B3" s="44" t="s">
        <v>0</v>
      </c>
      <c r="C3" s="44" t="s">
        <v>24</v>
      </c>
      <c r="D3" s="44" t="s">
        <v>25</v>
      </c>
      <c r="E3" s="44"/>
      <c r="F3" s="44"/>
      <c r="G3" s="44"/>
      <c r="H3" s="44"/>
      <c r="I3" s="7"/>
      <c r="J3" s="7"/>
    </row>
    <row r="4" spans="2:10" s="2" customFormat="1" ht="46.5" customHeight="1">
      <c r="B4" s="44"/>
      <c r="C4" s="44"/>
      <c r="D4" s="8" t="s">
        <v>26</v>
      </c>
      <c r="E4" s="8" t="s">
        <v>27</v>
      </c>
      <c r="F4" s="8" t="s">
        <v>28</v>
      </c>
      <c r="G4" s="8" t="s">
        <v>29</v>
      </c>
      <c r="H4" s="8" t="s">
        <v>30</v>
      </c>
      <c r="I4" s="7"/>
      <c r="J4" s="7"/>
    </row>
    <row r="5" spans="2:10" s="2" customFormat="1" ht="23.25" customHeight="1">
      <c r="B5" s="9"/>
      <c r="C5" s="9"/>
      <c r="D5" s="9"/>
      <c r="E5" s="9"/>
      <c r="F5" s="9"/>
      <c r="G5" s="9"/>
      <c r="H5" s="9"/>
      <c r="I5" s="7"/>
      <c r="J5" s="7"/>
    </row>
    <row r="6" spans="2:10" s="2" customFormat="1" ht="23.25" customHeight="1">
      <c r="B6" s="9"/>
      <c r="C6" s="9"/>
      <c r="D6" s="9"/>
      <c r="E6" s="9"/>
      <c r="F6" s="9"/>
      <c r="G6" s="9"/>
      <c r="H6" s="9"/>
      <c r="I6" s="7"/>
      <c r="J6" s="7"/>
    </row>
    <row r="7" spans="2:10" s="2" customFormat="1" ht="23.25" customHeight="1">
      <c r="B7" s="9"/>
      <c r="C7" s="9"/>
      <c r="D7" s="9"/>
      <c r="E7" s="9"/>
      <c r="F7" s="9"/>
      <c r="G7" s="9"/>
      <c r="H7" s="9"/>
      <c r="I7" s="7"/>
      <c r="J7" s="7"/>
    </row>
    <row r="9" spans="2:10">
      <c r="B9" s="2" t="s">
        <v>31</v>
      </c>
      <c r="C9" s="2"/>
      <c r="D9" s="2"/>
      <c r="E9" s="2"/>
    </row>
    <row r="10" spans="2:10">
      <c r="B10" s="10" t="s">
        <v>6</v>
      </c>
      <c r="C10" s="10"/>
      <c r="D10" s="10"/>
      <c r="E10" s="10"/>
    </row>
  </sheetData>
  <mergeCells count="5">
    <mergeCell ref="G1:H1"/>
    <mergeCell ref="B2:H2"/>
    <mergeCell ref="B3:B4"/>
    <mergeCell ref="C3:C4"/>
    <mergeCell ref="D3:H3"/>
  </mergeCells>
  <pageMargins left="0.11811023622047245" right="0.11811023622047245" top="0.55118110236220474" bottom="0.55118110236220474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M12"/>
  <sheetViews>
    <sheetView workbookViewId="0">
      <selection activeCell="I16" sqref="I16"/>
    </sheetView>
  </sheetViews>
  <sheetFormatPr defaultRowHeight="15"/>
  <cols>
    <col min="1" max="1" width="3.140625" customWidth="1"/>
    <col min="2" max="2" width="5.42578125" style="11" customWidth="1"/>
    <col min="3" max="3" width="22.5703125" customWidth="1"/>
    <col min="4" max="13" width="11.85546875" customWidth="1"/>
  </cols>
  <sheetData>
    <row r="2" spans="1:13" ht="15" customHeight="1">
      <c r="J2" s="46" t="s">
        <v>33</v>
      </c>
      <c r="K2" s="46"/>
      <c r="L2" s="46"/>
      <c r="M2" s="46"/>
    </row>
    <row r="4" spans="1:13" ht="49.5" customHeight="1">
      <c r="B4" s="35" t="s">
        <v>51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</row>
    <row r="6" spans="1:13" ht="41.25" customHeight="1">
      <c r="B6" s="47" t="s">
        <v>12</v>
      </c>
      <c r="C6" s="47" t="s">
        <v>34</v>
      </c>
      <c r="D6" s="49" t="s">
        <v>35</v>
      </c>
      <c r="E6" s="49"/>
      <c r="F6" s="49" t="s">
        <v>36</v>
      </c>
      <c r="G6" s="49"/>
      <c r="H6" s="49" t="s">
        <v>37</v>
      </c>
      <c r="I6" s="49"/>
      <c r="J6" s="49" t="s">
        <v>38</v>
      </c>
      <c r="K6" s="49"/>
      <c r="L6" s="49" t="s">
        <v>39</v>
      </c>
      <c r="M6" s="49"/>
    </row>
    <row r="7" spans="1:13" ht="38.25">
      <c r="B7" s="48"/>
      <c r="C7" s="48"/>
      <c r="D7" s="12" t="s">
        <v>40</v>
      </c>
      <c r="E7" s="12" t="s">
        <v>41</v>
      </c>
      <c r="F7" s="12" t="s">
        <v>40</v>
      </c>
      <c r="G7" s="12" t="s">
        <v>41</v>
      </c>
      <c r="H7" s="12" t="s">
        <v>40</v>
      </c>
      <c r="I7" s="12" t="s">
        <v>41</v>
      </c>
      <c r="J7" s="12" t="s">
        <v>40</v>
      </c>
      <c r="K7" s="12" t="s">
        <v>41</v>
      </c>
      <c r="L7" s="12" t="s">
        <v>40</v>
      </c>
      <c r="M7" s="12" t="s">
        <v>41</v>
      </c>
    </row>
    <row r="8" spans="1:13" ht="18.75" customHeight="1">
      <c r="B8" s="13"/>
      <c r="C8" s="5"/>
      <c r="D8" s="13"/>
      <c r="E8" s="5"/>
      <c r="F8" s="13"/>
      <c r="G8" s="5"/>
      <c r="H8" s="13"/>
      <c r="I8" s="5"/>
      <c r="J8" s="13"/>
      <c r="K8" s="5"/>
      <c r="L8" s="13"/>
      <c r="M8" s="5"/>
    </row>
    <row r="9" spans="1:13" ht="18.75" customHeight="1">
      <c r="B9" s="13"/>
      <c r="C9" s="5"/>
      <c r="D9" s="13"/>
      <c r="E9" s="5"/>
      <c r="F9" s="13"/>
      <c r="G9" s="5"/>
      <c r="H9" s="13"/>
      <c r="I9" s="5"/>
      <c r="J9" s="13"/>
      <c r="K9" s="5"/>
      <c r="L9" s="13"/>
      <c r="M9" s="5"/>
    </row>
    <row r="11" spans="1:13" ht="27.75" customHeight="1">
      <c r="A11" s="1"/>
      <c r="B11" s="36" t="s">
        <v>42</v>
      </c>
      <c r="C11" s="36"/>
      <c r="D11" s="36"/>
      <c r="E11" s="36"/>
      <c r="F11" s="36"/>
      <c r="G11" s="36"/>
      <c r="H11" s="36"/>
    </row>
    <row r="12" spans="1:13" s="14" customFormat="1" ht="28.5" customHeight="1">
      <c r="B12" s="45" t="s">
        <v>6</v>
      </c>
      <c r="C12" s="45"/>
      <c r="D12" s="45"/>
      <c r="E12" s="45"/>
      <c r="F12" s="45"/>
    </row>
  </sheetData>
  <mergeCells count="11">
    <mergeCell ref="B12:F12"/>
    <mergeCell ref="B11:H11"/>
    <mergeCell ref="J2:M2"/>
    <mergeCell ref="B4:M4"/>
    <mergeCell ref="B6:B7"/>
    <mergeCell ref="C6:C7"/>
    <mergeCell ref="D6:E6"/>
    <mergeCell ref="F6:G6"/>
    <mergeCell ref="H6:I6"/>
    <mergeCell ref="J6:K6"/>
    <mergeCell ref="L6:M6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П 2</vt:lpstr>
      <vt:lpstr>П 3</vt:lpstr>
      <vt:lpstr>П 4</vt:lpstr>
      <vt:lpstr>П 5</vt:lpstr>
      <vt:lpstr>СПИРИНА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Ешкеева Алия Маратовна</dc:creator>
  <cp:lastModifiedBy>Казахский</cp:lastModifiedBy>
  <cp:lastPrinted>2024-11-28T11:12:58Z</cp:lastPrinted>
  <dcterms:created xsi:type="dcterms:W3CDTF">2022-12-14T16:46:29Z</dcterms:created>
  <dcterms:modified xsi:type="dcterms:W3CDTF">2024-11-29T09:54:47Z</dcterms:modified>
</cp:coreProperties>
</file>